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91" windowWidth="16170" windowHeight="8205" tabRatio="838" activeTab="1"/>
  </bookViews>
  <sheets>
    <sheet name="Présentation rapide" sheetId="1" r:id="rId1"/>
    <sheet name="Recherche de gamme" sheetId="2" r:id="rId2"/>
    <sheet name="Itinéraire" sheetId="3" r:id="rId3"/>
    <sheet name="Gestion du personnel" sheetId="4" r:id="rId4"/>
    <sheet name="Maximisation" sheetId="5" r:id="rId5"/>
    <sheet name="Portefeuille" sheetId="6" r:id="rId6"/>
    <sheet name="Résistance" sheetId="7" r:id="rId7"/>
  </sheets>
  <definedNames>
    <definedName name="BudgetTab" localSheetId="0">'Présentation rapide'!$B$192:$F$193</definedName>
    <definedName name="BudgetTab">#REF!</definedName>
    <definedName name="C_">'Résistance'!$G$11</definedName>
    <definedName name="L_">'Résistance'!$G$10</definedName>
    <definedName name="q_t">'Résistance'!$G$16</definedName>
    <definedName name="q0">'Résistance'!$G$7</definedName>
    <definedName name="R_">'Résistance'!$G$13</definedName>
    <definedName name="solver_adj" localSheetId="3" hidden="1">'Gestion du personnel'!$D$7:$D$13</definedName>
    <definedName name="solver_adj" localSheetId="2" hidden="1">'Itinéraire'!$C$8:$G$10</definedName>
    <definedName name="solver_adj" localSheetId="4" hidden="1">'Maximisation'!$B$14:$G$14,'Maximisation'!$B$15,'Maximisation'!$E$15,'Maximisation'!$B$16</definedName>
    <definedName name="solver_adj" localSheetId="5" hidden="1">'Portefeuille'!$E$10:$E$14</definedName>
    <definedName name="solver_adj" localSheetId="1" hidden="1">'Recherche de gamme'!$D$9:$F$9</definedName>
    <definedName name="solver_adj" localSheetId="6" hidden="1">'Résistance'!$G$13</definedName>
    <definedName name="solver_cvg" localSheetId="1" hidden="1">0.0001</definedName>
    <definedName name="solver_drv" localSheetId="3" hidden="1">1</definedName>
    <definedName name="solver_drv" localSheetId="2" hidden="1">1</definedName>
    <definedName name="solver_drv" localSheetId="4" hidden="1">1</definedName>
    <definedName name="solver_drv" localSheetId="5" hidden="1">1</definedName>
    <definedName name="solver_drv" localSheetId="1" hidden="1">1</definedName>
    <definedName name="solver_est" localSheetId="3" hidden="1">1</definedName>
    <definedName name="solver_est" localSheetId="2" hidden="1">1</definedName>
    <definedName name="solver_est" localSheetId="4" hidden="1">1</definedName>
    <definedName name="solver_est" localSheetId="5" hidden="1">1</definedName>
    <definedName name="solver_est" localSheetId="1" hidden="1">1</definedName>
    <definedName name="solver_itr" localSheetId="3" hidden="1">100</definedName>
    <definedName name="solver_itr" localSheetId="2" hidden="1">100</definedName>
    <definedName name="solver_itr" localSheetId="4" hidden="1">100</definedName>
    <definedName name="solver_itr" localSheetId="5" hidden="1">100</definedName>
    <definedName name="solver_itr" localSheetId="1" hidden="1">100</definedName>
    <definedName name="solver_lhs1" localSheetId="3" hidden="1">'Gestion du personnel'!$D$7:$D$13</definedName>
    <definedName name="solver_lhs1" localSheetId="2" hidden="1">'Itinéraire'!$B$8:$B$10</definedName>
    <definedName name="solver_lhs1" localSheetId="4" hidden="1">'Maximisation'!$B$14:$G$14</definedName>
    <definedName name="solver_lhs1" localSheetId="5" hidden="1">'Portefeuille'!$E$10:$E$14</definedName>
    <definedName name="solver_lhs1" localSheetId="1" hidden="1">'Recherche de gamme'!$C$11:$C$15</definedName>
    <definedName name="solver_lhs2" localSheetId="3" hidden="1">'Gestion du personnel'!$D$7:$D$13</definedName>
    <definedName name="solver_lhs2" localSheetId="2" hidden="1">'Itinéraire'!$C$12:$G$12</definedName>
    <definedName name="solver_lhs2" localSheetId="4" hidden="1">'Maximisation'!$B$15:$B$16</definedName>
    <definedName name="solver_lhs2" localSheetId="5" hidden="1">'Portefeuille'!$E$16</definedName>
    <definedName name="solver_lhs2" localSheetId="1" hidden="1">'Recherche de gamme'!$D$9:$F$9</definedName>
    <definedName name="solver_lhs3" localSheetId="3" hidden="1">'Gestion du personnel'!$F$15:$L$15</definedName>
    <definedName name="solver_lhs3" localSheetId="2" hidden="1">'Itinéraire'!$C$8:$G$10</definedName>
    <definedName name="solver_lhs3" localSheetId="4" hidden="1">'Maximisation'!$B$18:$H$18</definedName>
    <definedName name="solver_lhs3" localSheetId="5" hidden="1">'Portefeuille'!$G$18</definedName>
    <definedName name="solver_lhs4" localSheetId="4" hidden="1">'Maximisation'!$E$15</definedName>
    <definedName name="solver_lin" localSheetId="3" hidden="1">1</definedName>
    <definedName name="solver_lin" localSheetId="2" hidden="1">1</definedName>
    <definedName name="solver_lin" localSheetId="4" hidden="1">1</definedName>
    <definedName name="solver_lin" localSheetId="5" hidden="1">0</definedName>
    <definedName name="solver_lin" localSheetId="1" hidden="1">2</definedName>
    <definedName name="solver_lin" localSheetId="6" hidden="1">0</definedName>
    <definedName name="solver_neg" localSheetId="1" hidden="1">2</definedName>
    <definedName name="solver_num" localSheetId="3" hidden="1">3</definedName>
    <definedName name="solver_num" localSheetId="2" hidden="1">3</definedName>
    <definedName name="solver_num" localSheetId="4" hidden="1">4</definedName>
    <definedName name="solver_num" localSheetId="5" hidden="1">3</definedName>
    <definedName name="solver_num" localSheetId="1" hidden="1">2</definedName>
    <definedName name="solver_num" localSheetId="6" hidden="1">0</definedName>
    <definedName name="solver_nwt" localSheetId="3" hidden="1">1</definedName>
    <definedName name="solver_nwt" localSheetId="2" hidden="1">1</definedName>
    <definedName name="solver_nwt" localSheetId="4" hidden="1">1</definedName>
    <definedName name="solver_nwt" localSheetId="5" hidden="1">1</definedName>
    <definedName name="solver_nwt" localSheetId="1" hidden="1">1</definedName>
    <definedName name="solver_opt" localSheetId="3" hidden="1">'Gestion du personnel'!$D$20</definedName>
    <definedName name="solver_opt" localSheetId="2" hidden="1">'Itinéraire'!$B$20</definedName>
    <definedName name="solver_opt" localSheetId="4" hidden="1">'Maximisation'!$H$8</definedName>
    <definedName name="solver_opt" localSheetId="5" hidden="1">'Portefeuille'!$E$18</definedName>
    <definedName name="solver_opt" localSheetId="1" hidden="1">'Recherche de gamme'!$D$18</definedName>
    <definedName name="solver_opt" localSheetId="6" hidden="1">'Résistance'!$G$16</definedName>
    <definedName name="solver_pre" localSheetId="3" hidden="1">0.000001</definedName>
    <definedName name="solver_pre" localSheetId="2" hidden="1">0.000001</definedName>
    <definedName name="solver_pre" localSheetId="4" hidden="1">0.000001</definedName>
    <definedName name="solver_pre" localSheetId="5" hidden="1">0.000001</definedName>
    <definedName name="solver_pre" localSheetId="1" hidden="1">0.000001</definedName>
    <definedName name="solver_rel1" localSheetId="3" hidden="1">4</definedName>
    <definedName name="solver_rel1" localSheetId="2" hidden="1">1</definedName>
    <definedName name="solver_rel1" localSheetId="4" hidden="1">3</definedName>
    <definedName name="solver_rel1" localSheetId="5" hidden="1">3</definedName>
    <definedName name="solver_rel1" localSheetId="1" hidden="1">1</definedName>
    <definedName name="solver_rel2" localSheetId="3" hidden="1">3</definedName>
    <definedName name="solver_rel2" localSheetId="2" hidden="1">3</definedName>
    <definedName name="solver_rel2" localSheetId="4" hidden="1">3</definedName>
    <definedName name="solver_rel2" localSheetId="5" hidden="1">2</definedName>
    <definedName name="solver_rel2" localSheetId="1" hidden="1">3</definedName>
    <definedName name="solver_rel3" localSheetId="3" hidden="1">3</definedName>
    <definedName name="solver_rel3" localSheetId="2" hidden="1">3</definedName>
    <definedName name="solver_rel3" localSheetId="4" hidden="1">3</definedName>
    <definedName name="solver_rel3" localSheetId="5" hidden="1">1</definedName>
    <definedName name="solver_rel4" localSheetId="4" hidden="1">3</definedName>
    <definedName name="solver_rhs1" localSheetId="3" hidden="1">entier</definedName>
    <definedName name="solver_rhs1" localSheetId="2" hidden="1">'Itinéraire'!$B$16:$B$18</definedName>
    <definedName name="solver_rhs1" localSheetId="4" hidden="1">0</definedName>
    <definedName name="solver_rhs1" localSheetId="5" hidden="1">0</definedName>
    <definedName name="solver_rhs1" localSheetId="1" hidden="1">'Recherche de gamme'!$B$11:$B$15</definedName>
    <definedName name="solver_rhs2" localSheetId="3" hidden="1">0</definedName>
    <definedName name="solver_rhs2" localSheetId="2" hidden="1">'Itinéraire'!$C$14:$G$14</definedName>
    <definedName name="solver_rhs2" localSheetId="4" hidden="1">0</definedName>
    <definedName name="solver_rhs2" localSheetId="5" hidden="1">1</definedName>
    <definedName name="solver_rhs2" localSheetId="1" hidden="1">0</definedName>
    <definedName name="solver_rhs3" localSheetId="3" hidden="1">'Gestion du personnel'!$F$17:$L$17</definedName>
    <definedName name="solver_rhs3" localSheetId="2" hidden="1">0</definedName>
    <definedName name="solver_rhs3" localSheetId="4" hidden="1">100000</definedName>
    <definedName name="solver_rhs3" localSheetId="5" hidden="1">0.071</definedName>
    <definedName name="solver_rhs4" localSheetId="4" hidden="1">0</definedName>
    <definedName name="solver_scl" localSheetId="3" hidden="1">0</definedName>
    <definedName name="solver_scl" localSheetId="2" hidden="1">0</definedName>
    <definedName name="solver_scl" localSheetId="4" hidden="1">0</definedName>
    <definedName name="solver_scl" localSheetId="5" hidden="1">0</definedName>
    <definedName name="solver_scl" localSheetId="1" hidden="1">2</definedName>
    <definedName name="solver_sho" localSheetId="3" hidden="1">0</definedName>
    <definedName name="solver_sho" localSheetId="2" hidden="1">0</definedName>
    <definedName name="solver_sho" localSheetId="4" hidden="1">0</definedName>
    <definedName name="solver_sho" localSheetId="5" hidden="1">0</definedName>
    <definedName name="solver_sho" localSheetId="1" hidden="1">2</definedName>
    <definedName name="solver_tim" localSheetId="3" hidden="1">100</definedName>
    <definedName name="solver_tim" localSheetId="2" hidden="1">100</definedName>
    <definedName name="solver_tim" localSheetId="4" hidden="1">100</definedName>
    <definedName name="solver_tim" localSheetId="5" hidden="1">100</definedName>
    <definedName name="solver_tim" localSheetId="1" hidden="1">100</definedName>
    <definedName name="solver_tmp" localSheetId="3" hidden="1">'Gestion du personnel'!$F$17:$L$17</definedName>
    <definedName name="solver_tmp" localSheetId="2" hidden="1">0</definedName>
    <definedName name="solver_tmp" localSheetId="4" hidden="1">0</definedName>
    <definedName name="solver_tmp" localSheetId="5" hidden="1">0.071</definedName>
    <definedName name="solver_tmp" localSheetId="1" hidden="1">0</definedName>
    <definedName name="solver_tol" localSheetId="3" hidden="1">0.05</definedName>
    <definedName name="solver_tol" localSheetId="2" hidden="1">0.05</definedName>
    <definedName name="solver_tol" localSheetId="4" hidden="1">0.05</definedName>
    <definedName name="solver_tol" localSheetId="5" hidden="1">0.05</definedName>
    <definedName name="solver_tol" localSheetId="1" hidden="1">0.05</definedName>
    <definedName name="solver_typ" localSheetId="3" hidden="1">2</definedName>
    <definedName name="solver_typ" localSheetId="2" hidden="1">2</definedName>
    <definedName name="solver_typ" localSheetId="4" hidden="1">1</definedName>
    <definedName name="solver_typ" localSheetId="5" hidden="1">1</definedName>
    <definedName name="solver_typ" localSheetId="1" hidden="1">1</definedName>
    <definedName name="solver_typ" localSheetId="6" hidden="1">3</definedName>
    <definedName name="solver_val" localSheetId="3" hidden="1">0</definedName>
    <definedName name="solver_val" localSheetId="2" hidden="1">0</definedName>
    <definedName name="solver_val" localSheetId="4" hidden="1">0</definedName>
    <definedName name="solver_val" localSheetId="5" hidden="1">0</definedName>
    <definedName name="solver_val" localSheetId="1" hidden="1">0</definedName>
    <definedName name="solver_val" localSheetId="6" hidden="1">0.09</definedName>
    <definedName name="t_">'Résistance'!$G$9</definedName>
  </definedNames>
  <calcPr fullCalcOnLoad="1"/>
</workbook>
</file>

<file path=xl/sharedStrings.xml><?xml version="1.0" encoding="utf-8"?>
<sst xmlns="http://schemas.openxmlformats.org/spreadsheetml/2006/main" count="480" uniqueCount="409">
  <si>
    <t>du problème.</t>
  </si>
  <si>
    <t>Solveur utilisera celle-ci comme coin supérieur gauche de la plage dans laquelle copier les spécifications</t>
  </si>
  <si>
    <r>
      <t xml:space="preserve">Pour charger ces spécifications ultérieurement, dans la boîte de dialogue </t>
    </r>
    <r>
      <rPr>
        <b/>
        <sz val="8"/>
        <rFont val="Helv"/>
        <family val="0"/>
      </rPr>
      <t>Options du solveur</t>
    </r>
    <r>
      <rPr>
        <sz val="8"/>
        <rFont val="Helv"/>
        <family val="0"/>
      </rPr>
      <t>, cliquez sur</t>
    </r>
  </si>
  <si>
    <r>
      <t>Charger un modèle</t>
    </r>
    <r>
      <rPr>
        <sz val="8"/>
        <rFont val="Helv"/>
        <family val="0"/>
      </rPr>
      <t xml:space="preserve">, tapez </t>
    </r>
    <r>
      <rPr>
        <b/>
        <sz val="8"/>
        <rFont val="Helv"/>
        <family val="0"/>
      </rPr>
      <t>h15:h18</t>
    </r>
    <r>
      <rPr>
        <sz val="8"/>
        <rFont val="Helv"/>
        <family val="0"/>
      </rPr>
      <t xml:space="preserve"> dans la zone</t>
    </r>
    <r>
      <rPr>
        <b/>
        <sz val="8"/>
        <rFont val="Helv"/>
        <family val="0"/>
      </rPr>
      <t xml:space="preserve"> Référence du modèle</t>
    </r>
    <r>
      <rPr>
        <sz val="8"/>
        <rFont val="Helv"/>
        <family val="0"/>
      </rPr>
      <t xml:space="preserve"> ou sélectionnez les cellules</t>
    </r>
  </si>
  <si>
    <r>
      <t xml:space="preserve">H15:H18 de la feuille puis sur </t>
    </r>
    <r>
      <rPr>
        <b/>
        <sz val="8"/>
        <rFont val="Helv"/>
        <family val="0"/>
      </rPr>
      <t>OK.</t>
    </r>
    <r>
      <rPr>
        <sz val="8"/>
        <rFont val="Helv"/>
        <family val="0"/>
      </rPr>
      <t xml:space="preserve"> Solveur vous demande si vous voulez rétablir les paramètres d'options</t>
    </r>
  </si>
  <si>
    <r>
      <t xml:space="preserve">courants du solveur pour le modèle à charger. Cliquez sur </t>
    </r>
    <r>
      <rPr>
        <b/>
        <sz val="8"/>
        <rFont val="Helv"/>
        <family val="0"/>
      </rPr>
      <t>OK</t>
    </r>
    <r>
      <rPr>
        <sz val="8"/>
        <rFont val="Helv"/>
        <family val="0"/>
      </rPr>
      <t xml:space="preserve"> pour continuer.</t>
    </r>
  </si>
  <si>
    <t>D18</t>
  </si>
  <si>
    <t>D9:F9</t>
  </si>
  <si>
    <t>C11:C15&lt;=B11:B15</t>
  </si>
  <si>
    <t>D9:F9&gt;=0</t>
  </si>
  <si>
    <t>Ce modèle fournit des données pour plusieurs produits utilisant des pièces communes, chacun avec une marge bénéficiaire</t>
  </si>
  <si>
    <t xml:space="preserve">unitaire différente. Les pièces sont limitées, votre roblème consiste alors à déterminer le nombre de produits à construire </t>
  </si>
  <si>
    <t>d'après l'inventaire disponible de façon à maximiser les bénéfices.</t>
  </si>
  <si>
    <t>Spécifications du problème</t>
  </si>
  <si>
    <t>Cellule cible</t>
  </si>
  <si>
    <t>Cellules variables</t>
  </si>
  <si>
    <t>Contraintes</t>
  </si>
  <si>
    <t>Unités de chaque produit à monter.</t>
  </si>
  <si>
    <t>Le nombre de pièces utilisées doit être inférieur</t>
  </si>
  <si>
    <t>ou égal au nombre de pièces dans l'inventaire.</t>
  </si>
  <si>
    <t>Le nombre à monter doit être supérieur ou égal à 0.</t>
  </si>
  <si>
    <t>Les formules de calcul du bénéfice par produit des cellules D17:F17 comprend le facteur ^H15, qui montre que le bénéfice</t>
  </si>
  <si>
    <t>unitaire diminue avec le volume. H15 contient 0,9 qui rend le problème non-linéaire. Si vous changez H15 en 1,0 pour</t>
  </si>
  <si>
    <t>Ce changement aussi rend le problème non-linéaire.</t>
  </si>
  <si>
    <t>B20</t>
  </si>
  <si>
    <t>C8:G10</t>
  </si>
  <si>
    <t>B8:B10&lt;=B16:B18</t>
  </si>
  <si>
    <t>C12:G12&gt;=C14:G14</t>
  </si>
  <si>
    <t>C8:G10&gt;=0</t>
  </si>
  <si>
    <t xml:space="preserve">    Contraintes</t>
  </si>
  <si>
    <t>D20</t>
  </si>
  <si>
    <t>D7:D13</t>
  </si>
  <si>
    <t>D7:D13&gt;=0</t>
  </si>
  <si>
    <t>F15:L15&gt;=F17:L17</t>
  </si>
  <si>
    <t>Contrainte</t>
  </si>
  <si>
    <t>L'objectif est de maximiser le profit.</t>
  </si>
  <si>
    <t>L'objectif de ce modèle est de planifier les effectifs de façon à disposer de suffisamment de personnel au moindre coût.Dans cet exemple, tous les employés sont payés au même taux, ainsi minimiser le nombre d'employés minimise également les coûts. Chacun travaille cinq jours consécutifs, suivi de deux jours de repos.</t>
  </si>
  <si>
    <t>L'objectif est de minimiser le coût salarial.</t>
  </si>
  <si>
    <t>Employés sur chaque emploi du temmps.</t>
  </si>
  <si>
    <t>Le nombre d'employés doit être supérieur ou égal à zéro.</t>
  </si>
  <si>
    <t>Le nombre d'employés doit être un entier.</t>
  </si>
  <si>
    <t>D7:D13=Entier</t>
  </si>
  <si>
    <t>Lignes 7-13</t>
  </si>
  <si>
    <t>Le nombre d'employés quotidien doit être supérieur ou égal à la demande.</t>
  </si>
  <si>
    <t>Représente le nombre d'employés planifiés pour cette journée.</t>
  </si>
  <si>
    <t>Emplois du temps</t>
  </si>
  <si>
    <r>
      <t xml:space="preserve">Dans cet exemple, vous utilisez une contrainte entière pour ne pas obtenir de résultats sous forme de fractions d'employés par journée. Pour accélérer la résolution du problème, dans </t>
    </r>
    <r>
      <rPr>
        <b/>
        <sz val="8"/>
        <rFont val="Helv"/>
        <family val="0"/>
      </rPr>
      <t>Options du solveur</t>
    </r>
    <r>
      <rPr>
        <sz val="8"/>
        <rFont val="Helv"/>
        <family val="0"/>
      </rPr>
      <t xml:space="preserve">, activez </t>
    </r>
    <r>
      <rPr>
        <b/>
        <sz val="8"/>
        <rFont val="Helv"/>
        <family val="0"/>
      </rPr>
      <t>Modèle supposé linéaire</t>
    </r>
    <r>
      <rPr>
        <sz val="8"/>
        <rFont val="Helv"/>
        <family val="0"/>
      </rPr>
      <t xml:space="preserve"> puis cliquez sur </t>
    </r>
    <r>
      <rPr>
        <b/>
        <sz val="8"/>
        <rFont val="Helv"/>
        <family val="0"/>
      </rPr>
      <t>Résoudre</t>
    </r>
    <r>
      <rPr>
        <sz val="8"/>
        <rFont val="Helv"/>
        <family val="0"/>
      </rPr>
      <t>.</t>
    </r>
  </si>
  <si>
    <t>H8</t>
  </si>
  <si>
    <t>B14:G14</t>
  </si>
  <si>
    <t>B15, E15, B16</t>
  </si>
  <si>
    <t>B14:G14&gt;=0</t>
  </si>
  <si>
    <t>B15:B16&gt;=0</t>
  </si>
  <si>
    <t>E15&gt;=0</t>
  </si>
  <si>
    <t>B18:H18&gt;=100000</t>
  </si>
  <si>
    <t>En tant que cadre financier, l'une de vos tâches consistes à gérer la trésorerie et les investissements à court terme de façon à maximiser le revenu de l'intérêt, tout en préservant des disponibilités.  Il vous faut équilibrer les taux d'intérêts disponibles les plus élevés issus d'investissements à long terme avec la flexibilité fournie par le maintien de fonds dans des investissements à court terme.</t>
  </si>
  <si>
    <t>Ce modèle calcule la trésorerie finale basée sur la trésorerie initiale (du mois précédent), les entrées générées par les dépôts à terme, les sorties occasionnées par les nouveaux dépôts et la trésorerie requise pour les opérations de la société chaque mois.</t>
  </si>
  <si>
    <t>L'objectif est de maximiser l'intérêt perçu.</t>
  </si>
  <si>
    <t>Sommes investies dans chaque DAT.</t>
  </si>
  <si>
    <t>L'investissement dans chaque DAT doit être supérieur ou égal à 0.</t>
  </si>
  <si>
    <t>La trésorerie finale doit être supérieure ou égale à 100 000 F.</t>
  </si>
  <si>
    <t>La solution optimale déterminée par le solveur aboutit à un revenu d'intérêt total de 16 531 F par investissement maximum en DAT de 6 mois et 3 mois, puis d'un mois. Cette solution satisfait toutes les contraintes.</t>
  </si>
  <si>
    <t>Supposons cependant que vous vouliez garantir suffisamment de liquidités au mois 5 pour le règlement d'un équipement. Ajoutez une contrainte que la moyenne des investissements au mois 1 ne dépasse pas une durée de 4 mois.</t>
  </si>
  <si>
    <r>
      <t xml:space="preserve">La formule de la cellule B20 calcule le total des montants investis au mois 1 (B14, B15, and B16), pondéré par les durées (1, 3 et 6 mois), pui en soustrait l'investissement total, pondéré par 4. Si cette quantité est inférieure ou égale à 0, la durée moyenne ne dépassera pas 4 mois. Pour ajouter cette contrainte, rétablissez les valeurs d'origine puis, dans le menu </t>
    </r>
    <r>
      <rPr>
        <b/>
        <sz val="8"/>
        <rFont val="Helv"/>
        <family val="0"/>
      </rPr>
      <t>Outils,</t>
    </r>
    <r>
      <rPr>
        <sz val="8"/>
        <rFont val="Helv"/>
        <family val="0"/>
      </rPr>
      <t xml:space="preserve"> cliquez sur </t>
    </r>
    <r>
      <rPr>
        <b/>
        <sz val="8"/>
        <rFont val="Helv"/>
        <family val="0"/>
      </rPr>
      <t>Solveur.</t>
    </r>
    <r>
      <rPr>
        <sz val="8"/>
        <rFont val="Helv"/>
        <family val="0"/>
      </rPr>
      <t xml:space="preserve"> Cliquez sur </t>
    </r>
    <r>
      <rPr>
        <b/>
        <sz val="8"/>
        <rFont val="Helv"/>
        <family val="0"/>
      </rPr>
      <t>Ajouter.</t>
    </r>
    <r>
      <rPr>
        <sz val="8"/>
        <rFont val="Helv"/>
        <family val="0"/>
      </rPr>
      <t xml:space="preserve"> Tapez </t>
    </r>
    <r>
      <rPr>
        <b/>
        <sz val="8"/>
        <rFont val="Helv"/>
        <family val="0"/>
      </rPr>
      <t>b20</t>
    </r>
    <r>
      <rPr>
        <sz val="8"/>
        <rFont val="Helv"/>
        <family val="0"/>
      </rPr>
      <t xml:space="preserve"> dans la zone </t>
    </r>
    <r>
      <rPr>
        <b/>
        <sz val="8"/>
        <rFont val="Helv"/>
        <family val="0"/>
      </rPr>
      <t>Cellule, 0</t>
    </r>
    <r>
      <rPr>
        <sz val="8"/>
        <rFont val="Helv"/>
        <family val="0"/>
      </rPr>
      <t xml:space="preserve"> dans la zone </t>
    </r>
    <r>
      <rPr>
        <b/>
        <sz val="8"/>
        <rFont val="Helv"/>
        <family val="0"/>
      </rPr>
      <t>Contrainte,</t>
    </r>
    <r>
      <rPr>
        <sz val="8"/>
        <rFont val="Helv"/>
        <family val="0"/>
      </rPr>
      <t xml:space="preserve"> puis cliquez sur </t>
    </r>
    <r>
      <rPr>
        <b/>
        <sz val="8"/>
        <rFont val="Helv"/>
        <family val="0"/>
      </rPr>
      <t>OK</t>
    </r>
    <r>
      <rPr>
        <sz val="8"/>
        <rFont val="Helv"/>
        <family val="0"/>
      </rPr>
      <t xml:space="preserve">. Pour résoudre le problème, cliquez sur </t>
    </r>
    <r>
      <rPr>
        <b/>
        <sz val="8"/>
        <rFont val="Helv"/>
        <family val="0"/>
      </rPr>
      <t>Résoudre.</t>
    </r>
  </si>
  <si>
    <t>Pour satisfaire la contrainte de durée de 4 mois, Solveur bascule les fonds des DAT de 6 mois vers les DAT de 3 mois.  Désormais les fonds ont une durée de 4 mois et, selon le plan actuel, sont réinvestis dans de nouveaux DAT à trois mois. Si vous avez besoin de fonds, vous pouvez conserver les liquidités au lieu de les réinvestir.  Les 56 896 F de disponibilités au mois 4 sont très suffisants pour le règlement de l'équipement au mois 5. Vous avez mis en jeu 460 F pour obtenir cette flexibilité.</t>
  </si>
  <si>
    <t>E18</t>
  </si>
  <si>
    <t>E10:E14</t>
  </si>
  <si>
    <t>E10:E14&gt;=0</t>
  </si>
  <si>
    <t>E16=1</t>
  </si>
  <si>
    <t>G18&lt;=0.071</t>
  </si>
  <si>
    <t>B10:B13</t>
  </si>
  <si>
    <t>C10:C13</t>
  </si>
  <si>
    <t>L'un des principes de base en matière de gestion des investissements est la diversification.  En détenant un portefeuille de plusieurs actions, par exemple, vous pouvez profiter d'un taux de redement qui représente la moyenne des rendements des actions individuelles tout en réduisant les risques associés à la mauvaise performance d'une action.</t>
  </si>
  <si>
    <t>Avec ce modèle, vous pouvez utilser Solveur pour déterminer la répartition des fonds dans des actions qui minimise le risque lié au portefeuille pour un taux de rendement donné, ou qui maximise le taux de rendement associé à un niveau de risque donné.</t>
  </si>
  <si>
    <t>Cette feuille de calcul présente les valeurs de bêta (risque lié au marché) et de variance résiduelle de quatre actions. En outre, votreportefeuille comprend des investissements en bons du trésor, dont le taux de rendement est garanti sans risque et la variance nulle. Initialement des montants égaux (20% du portefeuille) sont investis dans chaque titre.</t>
  </si>
  <si>
    <t>Utilisez Solveur pour déterminer différentes répartitions des fonds dans des actions et bons du trésor afin soit de maximiser le rendement associé à un niveau de risque donné, soit de minimiser le risque pour un taux de rendement donné. Avec la répartition initiale de 20% appliqué à toutes les valeurs, le rendement du portefeuille est de 16,4% et la variance de 7,1%.</t>
  </si>
  <si>
    <t>Variance de chaque action</t>
  </si>
  <si>
    <t>Bêta de chaque action</t>
  </si>
  <si>
    <t>L'objectif est de maximiser le rendement du portefeuille.</t>
  </si>
  <si>
    <t>Pondération de chaque valeur.</t>
  </si>
  <si>
    <t>Les pondérations doivent être supérieures ou égales à 0.</t>
  </si>
  <si>
    <t>Les pondérations doivent être égales à 1.</t>
  </si>
  <si>
    <t>La variance doi être inférieure ou égale à 0,071.</t>
  </si>
  <si>
    <r>
      <t xml:space="preserve">Les cellules D21:D29 indiquent les spécifications du problème pour minimiser le risque associé à un taux de rendement requis de 16,4%. Pour charger ces spécifications dans Solveur, dans le menu </t>
    </r>
    <r>
      <rPr>
        <b/>
        <sz val="8"/>
        <rFont val="Helv"/>
        <family val="0"/>
      </rPr>
      <t>Outils,</t>
    </r>
    <r>
      <rPr>
        <sz val="8"/>
        <rFont val="Helv"/>
        <family val="0"/>
      </rPr>
      <t xml:space="preserve"> cliquez sur </t>
    </r>
    <r>
      <rPr>
        <b/>
        <sz val="8"/>
        <rFont val="Helv"/>
        <family val="0"/>
      </rPr>
      <t>Solveur,</t>
    </r>
    <r>
      <rPr>
        <sz val="8"/>
        <rFont val="Helv"/>
        <family val="0"/>
      </rPr>
      <t xml:space="preserve"> cliquez sur </t>
    </r>
    <r>
      <rPr>
        <b/>
        <sz val="8"/>
        <rFont val="Helv"/>
        <family val="0"/>
      </rPr>
      <t>Options</t>
    </r>
    <r>
      <rPr>
        <sz val="8"/>
        <rFont val="Helv"/>
        <family val="0"/>
      </rPr>
      <t xml:space="preserve"> puis sur </t>
    </r>
    <r>
      <rPr>
        <b/>
        <sz val="8"/>
        <rFont val="Helv"/>
        <family val="0"/>
      </rPr>
      <t>Charger un modèle</t>
    </r>
    <r>
      <rPr>
        <sz val="8"/>
        <rFont val="Helv"/>
        <family val="0"/>
      </rPr>
      <t>, sélectionnez les cellules D21:D29 sur la feuille puis cliquez sur</t>
    </r>
    <r>
      <rPr>
        <b/>
        <sz val="8"/>
        <rFont val="Helv"/>
        <family val="0"/>
      </rPr>
      <t xml:space="preserve"> OK</t>
    </r>
    <r>
      <rPr>
        <sz val="8"/>
        <rFont val="Helv"/>
        <family val="0"/>
      </rPr>
      <t xml:space="preserve">. Dans la boîte de dialogue </t>
    </r>
    <r>
      <rPr>
        <b/>
        <sz val="8"/>
        <rFont val="Helv"/>
        <family val="0"/>
      </rPr>
      <t>Paramètres du solveur</t>
    </r>
    <r>
      <rPr>
        <sz val="8"/>
        <rFont val="Helv"/>
        <family val="0"/>
      </rPr>
      <t xml:space="preserve">, cliquez sur </t>
    </r>
    <r>
      <rPr>
        <b/>
        <sz val="8"/>
        <rFont val="Helv"/>
        <family val="0"/>
      </rPr>
      <t>Résoudre.</t>
    </r>
    <r>
      <rPr>
        <sz val="8"/>
        <rFont val="Helv"/>
        <family val="0"/>
      </rPr>
      <t xml:space="preserve"> Vous constatez que Solveur trouve dans les deux cas des répartitions du portefeuille qui dépassent la règle des 20% pour chaque action.</t>
    </r>
  </si>
  <si>
    <t>Vous pouvez augmenter le taux de rendement (17,1%) pour le même risque ou réduire le roisque sans affecter le rendement. Ces méthodes de répartition sont toutes les deux efficaces.</t>
  </si>
  <si>
    <r>
      <t xml:space="preserve">Les cellules A21:A29 contiennent le modèle du problème d'origine. Pour recharger ce problème, dans le menu </t>
    </r>
    <r>
      <rPr>
        <b/>
        <sz val="8"/>
        <rFont val="Helv"/>
        <family val="0"/>
      </rPr>
      <t>Outils,</t>
    </r>
    <r>
      <rPr>
        <sz val="8"/>
        <rFont val="Helv"/>
        <family val="0"/>
      </rPr>
      <t xml:space="preserve"> cliquez sur </t>
    </r>
    <r>
      <rPr>
        <b/>
        <sz val="8"/>
        <rFont val="Helv"/>
        <family val="0"/>
      </rPr>
      <t>Solveur,</t>
    </r>
    <r>
      <rPr>
        <sz val="8"/>
        <rFont val="Helv"/>
        <family val="0"/>
      </rPr>
      <t xml:space="preserve"> cliquez sur </t>
    </r>
    <r>
      <rPr>
        <b/>
        <sz val="8"/>
        <rFont val="Helv"/>
        <family val="0"/>
      </rPr>
      <t>Options</t>
    </r>
    <r>
      <rPr>
        <sz val="8"/>
        <rFont val="Helv"/>
        <family val="0"/>
      </rPr>
      <t xml:space="preserve"> puis sur </t>
    </r>
    <r>
      <rPr>
        <b/>
        <sz val="8"/>
        <rFont val="Helv"/>
        <family val="0"/>
      </rPr>
      <t>Charger un modèle</t>
    </r>
    <r>
      <rPr>
        <sz val="8"/>
        <rFont val="Helv"/>
        <family val="0"/>
      </rPr>
      <t xml:space="preserve">, sélectionnez les cellules A21:A29 sur la feuille puis cliquez sur </t>
    </r>
    <r>
      <rPr>
        <b/>
        <sz val="8"/>
        <rFont val="Helv"/>
        <family val="0"/>
      </rPr>
      <t>OK</t>
    </r>
    <r>
      <rPr>
        <sz val="8"/>
        <rFont val="Helv"/>
        <family val="0"/>
      </rPr>
      <t>.</t>
    </r>
  </si>
  <si>
    <r>
      <t xml:space="preserve">Solveur vous demande si vous voulez redéfinir les valeurs des options de Solveur avec celles du modèle que vous chargez. Cliquez sur </t>
    </r>
    <r>
      <rPr>
        <b/>
        <sz val="8"/>
        <rFont val="Helv"/>
        <family val="0"/>
      </rPr>
      <t>OK</t>
    </r>
    <r>
      <rPr>
        <sz val="8"/>
        <rFont val="Helv"/>
        <family val="0"/>
      </rPr>
      <t xml:space="preserve"> pour continuer.</t>
    </r>
  </si>
  <si>
    <t xml:space="preserve">  (R)</t>
  </si>
  <si>
    <t>Bobine (L)</t>
  </si>
  <si>
    <t>Interrupteur-&gt;</t>
  </si>
  <si>
    <t>G15</t>
  </si>
  <si>
    <t>G12</t>
  </si>
  <si>
    <t>D15:D20</t>
  </si>
  <si>
    <t>Ce modèle représente un circuit électrique composé d'une batterie, un interrupteur, un condensateur une résistance et d'une bobine. Interrupteur à gauche, la batterie charge le condensateur. Quand l'interrupteur bascule à droite, le condensateur se décharge à travers la bobine et la résistance, qui dégagent tous deux de l'énergie électrique.</t>
  </si>
  <si>
    <t>Cellule variable</t>
  </si>
  <si>
    <t>Avec la deuxième loi de Kirchhoff, vous pouvez formuler et résoudre une équation différentielle pour déterminer la variation dans le temps de la charge du condensateur.  La formule lie la charge q[t] au moment t à l'inductance L, la résistance R et la capacité électrique C des éléments du circuit.</t>
  </si>
  <si>
    <t>Utilisez Solveur pour  choisir une valeur appropriée pour la résistance R (les valeurs de lla bobine L et du condensateur C étant donées) qui libère une charge égale à 1% de sa valeur initiale en un vingtième de seconde après basculement de l'interrupteur.</t>
  </si>
  <si>
    <t>L'objectif est de définir la valeur à 0,09.</t>
  </si>
  <si>
    <t>Résistance.</t>
  </si>
  <si>
    <t>Solution algébrique de la deuxième loi de Kirchhoff.</t>
  </si>
  <si>
    <t>Ce problème et sa solution conviennent à une plage de valeurs restreinte, la fonction représentée par la charge du condensateur dans le temps est fait une courbe sinusoïdale.</t>
  </si>
  <si>
    <t>Exemple 1: Recherche de la gamme de produits la plus rentable.</t>
  </si>
  <si>
    <t>Plusieurs produits font appel à des pièces communes, chacun avec une</t>
  </si>
  <si>
    <t>marge bénéficiaire différente. Le stock de pièces est limité, votre problème est</t>
  </si>
  <si>
    <t>donc de déterminer quelle quantité fabriquer pour chaque produit sur la base</t>
  </si>
  <si>
    <t>du stock disponible de façon à augmenter les bénéfices.</t>
  </si>
  <si>
    <t>Télévision</t>
  </si>
  <si>
    <t>Chaîne stéréo</t>
  </si>
  <si>
    <t>Haut-parleurs</t>
  </si>
  <si>
    <t>Nombre construit-&gt;</t>
  </si>
  <si>
    <t>Nom Produits</t>
  </si>
  <si>
    <t>Inventaire</t>
  </si>
  <si>
    <t>Nb utilisé</t>
  </si>
  <si>
    <t>Châssis</t>
  </si>
  <si>
    <t>Tube vidéo</t>
  </si>
  <si>
    <t>Facteur</t>
  </si>
  <si>
    <t>Cône HP</t>
  </si>
  <si>
    <t>de variation de</t>
  </si>
  <si>
    <t>Alimentation</t>
  </si>
  <si>
    <t>valeur retournée</t>
  </si>
  <si>
    <t>Profit:</t>
  </si>
  <si>
    <t>Par produit</t>
  </si>
  <si>
    <t xml:space="preserve">Total </t>
  </si>
  <si>
    <t>Exemple 2: Recherche de l'itinéraire le plus économique.</t>
  </si>
  <si>
    <t xml:space="preserve">Le problème est de déterminer les quantités à expédier de chaque usine vers chaque entrepôt à un </t>
  </si>
  <si>
    <t xml:space="preserve">coût minimum, sachant qu'il faut satisfaire la demande au niveau régional et tenir compte de la capacité </t>
  </si>
  <si>
    <t>de production des usines.</t>
  </si>
  <si>
    <t>Quantité à envoyer de l'usine x à l'entrepôt y:</t>
  </si>
  <si>
    <t>Usines:</t>
  </si>
  <si>
    <t>Total</t>
  </si>
  <si>
    <t>Orsay</t>
  </si>
  <si>
    <t>Versailles</t>
  </si>
  <si>
    <t>Clamart</t>
  </si>
  <si>
    <t>Toulon</t>
  </si>
  <si>
    <t>Bastia</t>
  </si>
  <si>
    <t>Ajaccio</t>
  </si>
  <si>
    <t>Paris</t>
  </si>
  <si>
    <t>Carqueiranne</t>
  </si>
  <si>
    <t>---</t>
  </si>
  <si>
    <t>Total:</t>
  </si>
  <si>
    <t>Demande entrepôt-&gt;</t>
  </si>
  <si>
    <t>Offre</t>
  </si>
  <si>
    <t>Coût d'envoi de l'usine x à l'entrepôt y:</t>
  </si>
  <si>
    <t>Coût d'envoi:</t>
  </si>
  <si>
    <t>Exemple 3: Gestion du personnel au coût minimum.</t>
  </si>
  <si>
    <t>Tous les employés sont payés au même taux. Par conséquent, en minimisant le nombre d'employés par jour, vous</t>
  </si>
  <si>
    <t>diminuez également les coûts. Chaque personne travaille cinq jours consécutifs suivis de deux jours de congés.</t>
  </si>
  <si>
    <t>Prévus</t>
  </si>
  <si>
    <t>Congés</t>
  </si>
  <si>
    <t>Employés</t>
  </si>
  <si>
    <t>Dim</t>
  </si>
  <si>
    <t>Lun</t>
  </si>
  <si>
    <t>Mar</t>
  </si>
  <si>
    <t>Mer</t>
  </si>
  <si>
    <t>Jeu</t>
  </si>
  <si>
    <t>Ven</t>
  </si>
  <si>
    <t>Sam</t>
  </si>
  <si>
    <t xml:space="preserve">  A</t>
  </si>
  <si>
    <t>Dimanche, Lundi</t>
  </si>
  <si>
    <t xml:space="preserve">  B</t>
  </si>
  <si>
    <t>Lundi, Mardi</t>
  </si>
  <si>
    <t xml:space="preserve">  C</t>
  </si>
  <si>
    <t xml:space="preserve">  D</t>
  </si>
  <si>
    <t>Mercredi, Jeudi</t>
  </si>
  <si>
    <t xml:space="preserve">  E</t>
  </si>
  <si>
    <t>Jeudi, Vendredi</t>
  </si>
  <si>
    <t xml:space="preserve">  F</t>
  </si>
  <si>
    <t>Vendredi, Samedi</t>
  </si>
  <si>
    <t xml:space="preserve">  G</t>
  </si>
  <si>
    <t>Samedi, Dimanche</t>
  </si>
  <si>
    <t>Total prévu:</t>
  </si>
  <si>
    <t>Demande totale:</t>
  </si>
  <si>
    <t>Salaire/Employé/Jour:</t>
  </si>
  <si>
    <t>Salaire/Semaine:</t>
  </si>
  <si>
    <t>Exemple 4:  Augmentation du revenu du capital.</t>
  </si>
  <si>
    <t xml:space="preserve">Il s'agit de trouver un équilibre entre les taux d'intérêt plus élevés que produisent les placements à plus </t>
  </si>
  <si>
    <t>long terme et la nécessité de conserver des placements à court terme pour répondre aux besoins en liquidités.</t>
  </si>
  <si>
    <t>Taux</t>
  </si>
  <si>
    <t>Durée</t>
  </si>
  <si>
    <t>Achat de DAT des mois:</t>
  </si>
  <si>
    <t>DAT 1 mois:</t>
  </si>
  <si>
    <t>Intérêts</t>
  </si>
  <si>
    <t>DAT 3 mois:</t>
  </si>
  <si>
    <t>perçus</t>
  </si>
  <si>
    <t>DAT 6 mois:</t>
  </si>
  <si>
    <t>1</t>
  </si>
  <si>
    <t>Mois:</t>
  </si>
  <si>
    <t>Mois 1</t>
  </si>
  <si>
    <t>Mois 2</t>
  </si>
  <si>
    <t>Mois 3</t>
  </si>
  <si>
    <t>Mois 4</t>
  </si>
  <si>
    <t>Mois 5</t>
  </si>
  <si>
    <t>Mois 6</t>
  </si>
  <si>
    <t>Fin</t>
  </si>
  <si>
    <t>Disponibilités init.</t>
  </si>
  <si>
    <t>Recettes DAT:</t>
  </si>
  <si>
    <t>Besoins liquidités:</t>
  </si>
  <si>
    <t>Liquidités finales:</t>
  </si>
  <si>
    <t>Exemple 5: Un portefeuille de titres rentable.</t>
  </si>
  <si>
    <t>Taux sans risque</t>
  </si>
  <si>
    <t>Variance du marché</t>
  </si>
  <si>
    <t>Taux du marché</t>
  </si>
  <si>
    <t>Pondération maximale</t>
  </si>
  <si>
    <t>Beta</t>
  </si>
  <si>
    <t>ResVar</t>
  </si>
  <si>
    <t>Pondération</t>
  </si>
  <si>
    <t>*Beta</t>
  </si>
  <si>
    <t>*Var.</t>
  </si>
  <si>
    <t>Action A</t>
  </si>
  <si>
    <t>Action B</t>
  </si>
  <si>
    <t>Action C</t>
  </si>
  <si>
    <t>Action D</t>
  </si>
  <si>
    <t>Bon du Trésor</t>
  </si>
  <si>
    <t>Rendement</t>
  </si>
  <si>
    <t>Variance</t>
  </si>
  <si>
    <t xml:space="preserve">Total portefeuille:  </t>
  </si>
  <si>
    <t>Rendement Maximum: A21:A29</t>
  </si>
  <si>
    <t>Risque Minimum: D21:D29</t>
  </si>
  <si>
    <t>Exemple 6: Valeur d'une résistance dans un circuit électrique.</t>
  </si>
  <si>
    <t>q0 =</t>
  </si>
  <si>
    <t>volts</t>
  </si>
  <si>
    <t>q(t) =</t>
  </si>
  <si>
    <t>t =</t>
  </si>
  <si>
    <t>secondes</t>
  </si>
  <si>
    <t>Batterie</t>
  </si>
  <si>
    <t>Condensateur (C)</t>
  </si>
  <si>
    <t>L =</t>
  </si>
  <si>
    <t>henrys</t>
  </si>
  <si>
    <t>C =</t>
  </si>
  <si>
    <t>farads</t>
  </si>
  <si>
    <t>Résistance</t>
  </si>
  <si>
    <t>R =</t>
  </si>
  <si>
    <t>ohms</t>
  </si>
  <si>
    <t>1/(L*C)</t>
  </si>
  <si>
    <t>(R/(2*L))^2</t>
  </si>
  <si>
    <t>COS(T*D17)</t>
  </si>
  <si>
    <t>Électronique</t>
  </si>
  <si>
    <t>=B5*$B$18</t>
  </si>
  <si>
    <t>=B5*$B$19</t>
  </si>
  <si>
    <t>=B6-B7</t>
  </si>
  <si>
    <t>=SUM(B10:B12)</t>
  </si>
  <si>
    <t>=B8-B13</t>
  </si>
  <si>
    <t>=B15/B6</t>
  </si>
  <si>
    <t>n</t>
  </si>
  <si>
    <t>Mois</t>
  </si>
  <si>
    <t>T1</t>
  </si>
  <si>
    <t>T2</t>
  </si>
  <si>
    <t>T3</t>
  </si>
  <si>
    <t>T4</t>
  </si>
  <si>
    <t>Unités vendues</t>
  </si>
  <si>
    <t>Chiffre d'affaires</t>
  </si>
  <si>
    <t>Coût des ventes</t>
  </si>
  <si>
    <t>Marge brute</t>
  </si>
  <si>
    <t>Force de vente</t>
  </si>
  <si>
    <t>Publicité</t>
  </si>
  <si>
    <t>Frais généraux</t>
  </si>
  <si>
    <t>Coûts totaux</t>
  </si>
  <si>
    <t>Bénéfice prod.</t>
  </si>
  <si>
    <t>Marge bénéfic.</t>
  </si>
  <si>
    <t>Prix du produit</t>
  </si>
  <si>
    <t>Coût du produit</t>
  </si>
  <si>
    <t>Ligne</t>
  </si>
  <si>
    <t>Contient</t>
  </si>
  <si>
    <t>Valeurs fixes</t>
  </si>
  <si>
    <t>Saisonnalité</t>
  </si>
  <si>
    <t>Coefficient saisonnier:  ventes plus élévées aux trimestres 2 et 4,</t>
  </si>
  <si>
    <t>et moins importantes aux trimestres 1 et 3.</t>
  </si>
  <si>
    <t>Prévision des unités vendues par trimestre:  ligne 3 contient</t>
  </si>
  <si>
    <t>le coefficient saisonnier; ligne 11 contient le coût de</t>
  </si>
  <si>
    <t>la publicité.</t>
  </si>
  <si>
    <t>par le prix (cellule B18).</t>
  </si>
  <si>
    <t>Chiffre d'affaires:  prévision des unités vendues (ligne 5) multiplié</t>
  </si>
  <si>
    <t>par le coût du produit (cellule B19).</t>
  </si>
  <si>
    <t>Marge brute:  chiffre d'affaires (ligne 6) moins le coût</t>
  </si>
  <si>
    <t>des ventes (ligne 7).</t>
  </si>
  <si>
    <t>Dépenses du personnel de vente.</t>
  </si>
  <si>
    <t>Budget publicitaire (environ  6,3% des ventes).</t>
  </si>
  <si>
    <t>Frais généraux de la société:  chiffre d'affaire (ligne 6)</t>
  </si>
  <si>
    <t>multiplié par 15%.</t>
  </si>
  <si>
    <t>Coûts totaux:  frais du personnel de vente (ligne 10) plus</t>
  </si>
  <si>
    <t>publicité (ligne 11) plus frais généraux (ligne 12).</t>
  </si>
  <si>
    <t>Bénéfice produit:  marge brute (ligne 8) moins coûts totaux</t>
  </si>
  <si>
    <t>(ligne 13).</t>
  </si>
  <si>
    <t>d'affaires (ligne 6).</t>
  </si>
  <si>
    <t>Marge bénéficiaire:  bénéfice (ligne 15) divisé par le chiffre</t>
  </si>
  <si>
    <t>Prix du produit.</t>
  </si>
  <si>
    <t>Coût du produit.</t>
  </si>
  <si>
    <t>Ceci constitue un modèle typique de marketing montrant l'augmentation des ventes à partir d'un chiffre de base</t>
  </si>
  <si>
    <t>(peut-être dû à la force de vente) accompagné d'une augmentation de la publicité et d'une baisse de bénéfices.</t>
  </si>
  <si>
    <t>Par exemple, la première tranche de 5 000 F de publicité à T1 engendre environ 1 092 d'unités vendues</t>
  </si>
  <si>
    <t>répartie différemment dans le temps pour profiter des coefficients de variation saisonniers.</t>
  </si>
  <si>
    <t>Vous pouvez utiliser Solveur pour déterminer si le budget de publicité est insuffisant, et si la publicité devrait être</t>
  </si>
  <si>
    <t>Présentation rapide du Solveur Microsoft Excel</t>
  </si>
  <si>
    <t>Coût des ventes:  prévison des unités vendues (ligne 5) multiplié</t>
  </si>
  <si>
    <t>Les exemples suivants montrent comment utiliser le modèle ci-dessus pour faire varier une ou plusieurs valeurs</t>
  </si>
  <si>
    <t>et optimiser ou minimiser une autre valeur, taper et modifier les contraintes et enregistrer un modèle de problème.</t>
  </si>
  <si>
    <t>n'affectera pas la valeur de l'autre.</t>
  </si>
  <si>
    <t>Solveur peut être utilisé pour détermineer la valeur maximale d'une cellule par variation d'une autre.</t>
  </si>
  <si>
    <t>Les deux cellules doivent être liées par les formules de la feuille. Sinon, varier la valeur de l'une</t>
  </si>
  <si>
    <t>Par exemple, sur la feuille d'exemple, vous cherchez à connaître le niveau de publicité requis pour générer un</t>
  </si>
  <si>
    <t>bénéfice maximum au dernier trimestre.  Vous souhaitez optimiser le bénéfice en faisant varier les frais</t>
  </si>
  <si>
    <t>de publicité.</t>
  </si>
  <si>
    <t>Variation d'une valeur pour l'optimisation d'une autre valeur</t>
  </si>
  <si>
    <r>
      <t xml:space="preserve">Dans le menu </t>
    </r>
    <r>
      <rPr>
        <b/>
        <sz val="8"/>
        <rFont val="Helv"/>
        <family val="0"/>
      </rPr>
      <t>Outils,</t>
    </r>
    <r>
      <rPr>
        <sz val="8"/>
        <rFont val="Helv"/>
        <family val="0"/>
      </rPr>
      <t xml:space="preserve"> cliquez sur </t>
    </r>
    <r>
      <rPr>
        <b/>
        <sz val="8"/>
        <rFont val="Helv"/>
        <family val="0"/>
      </rPr>
      <t>Solveur.</t>
    </r>
    <r>
      <rPr>
        <sz val="8"/>
        <rFont val="Helv"/>
        <family val="0"/>
      </rPr>
      <t xml:space="preserve"> Dans la zone</t>
    </r>
    <r>
      <rPr>
        <b/>
        <sz val="8"/>
        <rFont val="Helv"/>
        <family val="0"/>
      </rPr>
      <t xml:space="preserve"> Cellule cible à définir</t>
    </r>
    <r>
      <rPr>
        <sz val="8"/>
        <rFont val="Helv"/>
        <family val="0"/>
      </rPr>
      <t>, tapez</t>
    </r>
  </si>
  <si>
    <r>
      <t xml:space="preserve">(publicité du premier trimestre) sur la feuille. Cliquez sur </t>
    </r>
    <r>
      <rPr>
        <b/>
        <sz val="8"/>
        <rFont val="Helv"/>
        <family val="0"/>
      </rPr>
      <t>Résoudre.</t>
    </r>
  </si>
  <si>
    <t>Variation de plusieurs valeurs pour atteindre une valeur</t>
  </si>
  <si>
    <t>Solveur peut être utilisé également en faisant varier plusieurs valeurs simultanément de façon à optimiser ou minimiser une autre valeur. Par exemple, vous pouvez rechercher le budget publicitaire trimestriel qui génèrera les meilleurs bénéfices annuels. Le coefficient saisonnier (ligne 3) entrant dans le calcul des ventes (ligne 5) par multiplication, il semble logique de dépenser davantage en publicité à T4 quand le retour en terme de ventes est le plus favorable, et moins à T3 quand le retour est au plus bas. Utilisez Solveur pour déterminer a meilleure  répartition trimestrielle.</t>
  </si>
  <si>
    <t xml:space="preserve">   Cellule cible</t>
  </si>
  <si>
    <t xml:space="preserve">   Cellules variables</t>
  </si>
  <si>
    <t xml:space="preserve">   Contraintes</t>
  </si>
  <si>
    <t>Légende</t>
  </si>
  <si>
    <t>sélectionnez les cellules B11:E11 (le budget publicitaire pour chaque trimestre) sur la feuille.</t>
  </si>
  <si>
    <r>
      <t xml:space="preserve">Après examen des résultats, cliquez sur </t>
    </r>
    <r>
      <rPr>
        <b/>
        <sz val="8"/>
        <rFont val="Helv"/>
        <family val="0"/>
      </rPr>
      <t>Rétablir</t>
    </r>
    <r>
      <rPr>
        <sz val="8"/>
        <rFont val="Helv"/>
        <family val="0"/>
      </rPr>
      <t xml:space="preserve">  puis sur </t>
    </r>
    <r>
      <rPr>
        <b/>
        <sz val="8"/>
        <rFont val="Helv"/>
        <family val="0"/>
      </rPr>
      <t>OK</t>
    </r>
    <r>
      <rPr>
        <sz val="8"/>
        <rFont val="Helv"/>
        <family val="0"/>
      </rPr>
      <t xml:space="preserve"> pour supprimer les résultats et</t>
    </r>
  </si>
  <si>
    <t>rendre aux cellules leurs valeurs précédentes.</t>
  </si>
  <si>
    <t>Vous venez résoudre avec Solveur un problème d'optimisation non-linéaire de difficulté moyenne; cela signifie</t>
  </si>
  <si>
    <t>trouver des valeurs pour les quatre inconnues des cellules B11 à E11 qui maximisent les profits (le problème est</t>
  </si>
  <si>
    <t>dit non linéaire en raison du calcul dans les formules de la lligne 5). La conclusion de cette optimisation sans</t>
  </si>
  <si>
    <t>contraintes est que vous pouvez atteindre des bénéfices de 79 706 F pour l'année si vous dépensez 89 706 F</t>
  </si>
  <si>
    <t>en publicité pendant l'année.</t>
  </si>
  <si>
    <t>appliquer à certaines valeurs. Ces contraintes peuvent s'appliquer à la cellule cible, aux cellules variables ou</t>
  </si>
  <si>
    <t>toute autre valeur liées par des formules dans ces cellules.</t>
  </si>
  <si>
    <t>Néanmoins, la plupart des problèmes de modélisation réalistes ont des facteurs limitants que vous voudrez</t>
  </si>
  <si>
    <t>Ajout d'une contrainte</t>
  </si>
  <si>
    <t>Jusqu'ici le budget couvre la publicité et génère du bénéfice supplémentaire, mais on atteint un point où les</t>
  </si>
  <si>
    <t>retours diminuent.  Comme il est impossible d'être sûr de la validité du modèle de réponse des ventes pour</t>
  </si>
  <si>
    <t>l'année suivante (en particulier à des niveaux de dépenses élévés si rapides), il ne semble pas prudent</t>
  </si>
  <si>
    <t>d'autoriser des dépenses illimitées en publicité.</t>
  </si>
  <si>
    <t>Supposons que vous vouliez maintenir le budget publicitaire de 40 000 F d'origine. Ajoutez au problème la</t>
  </si>
  <si>
    <t>contrainte qui limite le montant de publicité pendant les quatre trimestres à 40 000 F.</t>
  </si>
  <si>
    <r>
      <t xml:space="preserve">Dans le menu </t>
    </r>
    <r>
      <rPr>
        <b/>
        <sz val="8"/>
        <rFont val="Helv"/>
        <family val="0"/>
      </rPr>
      <t>Outils,</t>
    </r>
    <r>
      <rPr>
        <sz val="8"/>
        <rFont val="Helv"/>
        <family val="0"/>
      </rPr>
      <t xml:space="preserve"> cliquez sur </t>
    </r>
    <r>
      <rPr>
        <b/>
        <sz val="8"/>
        <rFont val="Helv"/>
        <family val="0"/>
      </rPr>
      <t>Solveur</t>
    </r>
    <r>
      <rPr>
        <sz val="8"/>
        <rFont val="Helv"/>
        <family val="0"/>
      </rPr>
      <t xml:space="preserve"> puis sur </t>
    </r>
    <r>
      <rPr>
        <b/>
        <sz val="8"/>
        <rFont val="Helv"/>
        <family val="0"/>
      </rPr>
      <t>Ajouter.</t>
    </r>
    <r>
      <rPr>
        <sz val="8"/>
        <rFont val="Helv"/>
        <family val="0"/>
      </rPr>
      <t xml:space="preserve"> La boîte de dialogue </t>
    </r>
  </si>
  <si>
    <t>Modification d'une contrainte</t>
  </si>
  <si>
    <t>Quand vous utilisez le Solveur de Microsoft Excel, vous pouvez essayez des paramètres légèrement différents</t>
  </si>
  <si>
    <t>pour décider de la meilleure solution d'un problème.  Vous pouvez modifier, par exemple, une contrainte pour voir</t>
  </si>
  <si>
    <t>si les résultats sont meilleurs ou pire. Dans la feuille de calcul d'exemple, essayez de modifier la contrainte sur la</t>
  </si>
  <si>
    <t>publicité pour 50 000 F pour voir le résultat sur les bénéfices totaux.</t>
  </si>
  <si>
    <r>
      <t xml:space="preserve">sélectionnée dans la zone </t>
    </r>
    <r>
      <rPr>
        <b/>
        <sz val="8"/>
        <rFont val="Helv"/>
        <family val="0"/>
      </rPr>
      <t>Contraintes.</t>
    </r>
    <r>
      <rPr>
        <sz val="8"/>
        <rFont val="Helv"/>
        <family val="0"/>
      </rPr>
      <t xml:space="preserve"> Cliquez sur </t>
    </r>
    <r>
      <rPr>
        <b/>
        <sz val="8"/>
        <rFont val="Helv"/>
        <family val="0"/>
      </rPr>
      <t>Modifier.</t>
    </r>
    <r>
      <rPr>
        <sz val="8"/>
        <rFont val="Helv"/>
        <family val="0"/>
      </rPr>
      <t xml:space="preserve"> Dans la zone </t>
    </r>
    <r>
      <rPr>
        <b/>
        <sz val="8"/>
        <rFont val="Helv"/>
        <family val="0"/>
      </rPr>
      <t>Contrainte,</t>
    </r>
  </si>
  <si>
    <r>
      <t xml:space="preserve">remplacez </t>
    </r>
    <r>
      <rPr>
        <b/>
        <sz val="8"/>
        <rFont val="Helv"/>
        <family val="0"/>
      </rPr>
      <t>40000</t>
    </r>
    <r>
      <rPr>
        <sz val="8"/>
        <rFont val="Helv"/>
        <family val="0"/>
      </rPr>
      <t xml:space="preserve"> par </t>
    </r>
    <r>
      <rPr>
        <b/>
        <sz val="8"/>
        <rFont val="Helv"/>
        <family val="0"/>
      </rPr>
      <t>50000.</t>
    </r>
    <r>
      <rPr>
        <sz val="8"/>
        <rFont val="Helv"/>
        <family val="0"/>
      </rPr>
      <t xml:space="preserve"> Cliquez sur </t>
    </r>
    <r>
      <rPr>
        <b/>
        <sz val="8"/>
        <rFont val="Helv"/>
        <family val="0"/>
      </rPr>
      <t>OK,</t>
    </r>
    <r>
      <rPr>
        <sz val="8"/>
        <rFont val="Helv"/>
        <family val="0"/>
      </rPr>
      <t xml:space="preserve"> puis sur </t>
    </r>
    <r>
      <rPr>
        <b/>
        <sz val="8"/>
        <rFont val="Helv"/>
        <family val="0"/>
      </rPr>
      <t>Résoudre.</t>
    </r>
    <r>
      <rPr>
        <sz val="8"/>
        <rFont val="Helv"/>
        <family val="0"/>
      </rPr>
      <t xml:space="preserve"> Cliquez sur </t>
    </r>
    <r>
      <rPr>
        <b/>
        <sz val="8"/>
        <rFont val="Helv"/>
        <family val="0"/>
      </rPr>
      <t>Garder la</t>
    </r>
  </si>
  <si>
    <r>
      <t>solution du solveur</t>
    </r>
    <r>
      <rPr>
        <sz val="8"/>
        <rFont val="Helv"/>
        <family val="0"/>
      </rPr>
      <t xml:space="preserve"> puis </t>
    </r>
    <r>
      <rPr>
        <b/>
        <sz val="8"/>
        <rFont val="Helv"/>
        <family val="0"/>
      </rPr>
      <t>OK</t>
    </r>
    <r>
      <rPr>
        <sz val="8"/>
        <rFont val="Helv"/>
        <family val="0"/>
      </rPr>
      <t xml:space="preserve"> pour conserver les résultats affichés sur la feuille de calcul.</t>
    </r>
  </si>
  <si>
    <t>Solveur trouve une solution optimale qui entraîne un bénéfice total de 74 817 F. Soit 3 370 F de mieux par</t>
  </si>
  <si>
    <t>rapport au résultat précédent de 71 447 F. Dans la plupart des entreprises, il n'est pas difficile de justifier un</t>
  </si>
  <si>
    <t>investissement de 10 000 F qui entraîne un bénéfice supplémentaire de 3 370 F, soit un retour sur investissemnt</t>
  </si>
  <si>
    <t>de 33,7 %. Avec cette solution, le bénéfice diminue de 4 889 F par rapport à la solution sans contrainte, mais les</t>
  </si>
  <si>
    <t>dépenses totales aussi diminuent de 39 706 F.</t>
  </si>
  <si>
    <t>Enregistrement d'un modèle de problème</t>
  </si>
  <si>
    <t>cependant définir plus d'un problème pour une feuille de calcul en les enregistrant individuellement avec la</t>
  </si>
  <si>
    <r>
      <t xml:space="preserve">commande </t>
    </r>
    <r>
      <rPr>
        <b/>
        <sz val="8"/>
        <rFont val="Helv"/>
        <family val="0"/>
      </rPr>
      <t>Enregistrer le modèle</t>
    </r>
    <r>
      <rPr>
        <sz val="8"/>
        <rFont val="Helv"/>
        <family val="0"/>
      </rPr>
      <t xml:space="preserve"> de la boîte de dialogue </t>
    </r>
    <r>
      <rPr>
        <b/>
        <sz val="8"/>
        <rFont val="Helv"/>
        <family val="0"/>
      </rPr>
      <t>Options du solveur</t>
    </r>
    <r>
      <rPr>
        <sz val="8"/>
        <rFont val="Helv"/>
        <family val="0"/>
      </rPr>
      <t>. Chaque modèle de</t>
    </r>
  </si>
  <si>
    <r>
      <t xml:space="preserve">problème est constitué des cellules et contraintes tapées dans la boîte de dialogue </t>
    </r>
    <r>
      <rPr>
        <b/>
        <sz val="8"/>
        <rFont val="Helv"/>
        <family val="0"/>
      </rPr>
      <t>Paramètres du solveur.</t>
    </r>
  </si>
  <si>
    <t>suggérée comporte une cellule par contrainte plus trois autres cellules.  Assurez-vous que cette plage est bien</t>
  </si>
  <si>
    <t>une plage vide de la feuille de calcul.</t>
  </si>
  <si>
    <r>
      <t xml:space="preserve">Dans le menu </t>
    </r>
    <r>
      <rPr>
        <b/>
        <sz val="8"/>
        <rFont val="Helv"/>
        <family val="0"/>
      </rPr>
      <t>Outils,</t>
    </r>
    <r>
      <rPr>
        <sz val="8"/>
        <rFont val="Helv"/>
        <family val="0"/>
      </rPr>
      <t xml:space="preserve"> cliquez sur </t>
    </r>
    <r>
      <rPr>
        <b/>
        <sz val="8"/>
        <rFont val="Helv"/>
        <family val="0"/>
      </rPr>
      <t>Solveur</t>
    </r>
    <r>
      <rPr>
        <sz val="8"/>
        <rFont val="Helv"/>
        <family val="0"/>
      </rPr>
      <t xml:space="preserve"> puis </t>
    </r>
    <r>
      <rPr>
        <b/>
        <sz val="8"/>
        <rFont val="Helv"/>
        <family val="0"/>
      </rPr>
      <t>Options.</t>
    </r>
    <r>
      <rPr>
        <sz val="8"/>
        <rFont val="Helv"/>
        <family val="0"/>
      </rPr>
      <t xml:space="preserve"> Cliquez sur </t>
    </r>
    <r>
      <rPr>
        <b/>
        <sz val="8"/>
        <rFont val="Helv"/>
        <family val="0"/>
      </rPr>
      <t>Enregistrer le</t>
    </r>
  </si>
  <si>
    <t>=35*B3*(B11+3000)^0,5</t>
  </si>
  <si>
    <t>=0,15*B6</t>
  </si>
  <si>
    <t>additionnelles, mais la seconde tranche de 5 000 F seulement 775 unités supplémentaires.</t>
  </si>
  <si>
    <r>
      <t>b15</t>
    </r>
    <r>
      <rPr>
        <sz val="8"/>
        <rFont val="Helv"/>
        <family val="0"/>
      </rPr>
      <t xml:space="preserve"> ou sélectionnez la cellule B15 (bénéfice du premier trimestre) sur la feuille. Sélectionnez</t>
    </r>
  </si>
  <si>
    <t>Des messages dans la barre d'état vous informeront de l'avancement du problème et du démarrage de Solveur. Après un moment, un message vous informera que Solveur a trouvé une solution. Solveur détermine que 17 093 F de publicité à T1 génère un profit optimal de 15 093 F.</t>
  </si>
  <si>
    <r>
      <t xml:space="preserve">Après examen des résultats, sélectionnez </t>
    </r>
    <r>
      <rPr>
        <b/>
        <sz val="8"/>
        <rFont val="Helv"/>
        <family val="0"/>
      </rPr>
      <t xml:space="preserve">Rétablir les valeurs d'origine </t>
    </r>
    <r>
      <rPr>
        <sz val="8"/>
        <rFont val="Helv"/>
        <family val="0"/>
      </rPr>
      <t xml:space="preserve">et cliquez sur </t>
    </r>
    <r>
      <rPr>
        <b/>
        <sz val="8"/>
        <rFont val="Helv"/>
        <family val="0"/>
      </rPr>
      <t>OK</t>
    </r>
    <r>
      <rPr>
        <sz val="8"/>
        <rFont val="Helv"/>
        <family val="0"/>
      </rPr>
      <t xml:space="preserve"> pour supprimer les résultats et rendre à la cellule B11 sa valeur précédente.</t>
    </r>
  </si>
  <si>
    <r>
      <t xml:space="preserve">Pour rétablir les partamètres d'origine des options dans la boîte de dialogue </t>
    </r>
    <r>
      <rPr>
        <b/>
        <sz val="8"/>
        <rFont val="Helv"/>
        <family val="0"/>
      </rPr>
      <t>Paramètres du solveur</t>
    </r>
    <r>
      <rPr>
        <sz val="8"/>
        <rFont val="Helv"/>
        <family val="0"/>
      </rPr>
      <t xml:space="preserve"> afin de poser un nouveau problème, cliquez sur </t>
    </r>
    <r>
      <rPr>
        <b/>
        <sz val="8"/>
        <rFont val="Helv"/>
        <family val="0"/>
      </rPr>
      <t>Rétablir.</t>
    </r>
  </si>
  <si>
    <r>
      <t xml:space="preserve">Dans le menu </t>
    </r>
    <r>
      <rPr>
        <b/>
        <sz val="8"/>
        <rFont val="Helv"/>
        <family val="0"/>
      </rPr>
      <t>Outils,</t>
    </r>
    <r>
      <rPr>
        <sz val="8"/>
        <rFont val="Helv"/>
        <family val="0"/>
      </rPr>
      <t xml:space="preserve"> cliquez sur </t>
    </r>
    <r>
      <rPr>
        <b/>
        <sz val="8"/>
        <rFont val="Helv"/>
        <family val="0"/>
      </rPr>
      <t>Solveur.</t>
    </r>
    <r>
      <rPr>
        <sz val="8"/>
        <rFont val="Helv"/>
        <family val="0"/>
      </rPr>
      <t xml:space="preserve">  Dans la zone </t>
    </r>
    <r>
      <rPr>
        <b/>
        <sz val="8"/>
        <rFont val="Helv"/>
        <family val="0"/>
      </rPr>
      <t>Cellule cible à définir</t>
    </r>
    <r>
      <rPr>
        <sz val="8"/>
        <rFont val="Helv"/>
        <family val="0"/>
      </rPr>
      <t>, tapez</t>
    </r>
  </si>
  <si>
    <r>
      <t xml:space="preserve"> </t>
    </r>
    <r>
      <rPr>
        <b/>
        <sz val="8"/>
        <rFont val="Helv"/>
        <family val="0"/>
      </rPr>
      <t>f15</t>
    </r>
    <r>
      <rPr>
        <sz val="8"/>
        <rFont val="Helv"/>
        <family val="0"/>
      </rPr>
      <t xml:space="preserve"> ou sélectionnez la cellule F15 (bénéfices totaux de l'année) sur la feuille. Assurez-vous</t>
    </r>
  </si>
  <si>
    <t>La solution trouvée par Solveur alloue des montants de 5 117 F à T3 à 15 263 F à T4. Le bénéfice total a</t>
  </si>
  <si>
    <t>augmenté de 69 662 F dans le budget d'origine à 71 447 F sans augmentation du budget publicitaire.</t>
  </si>
  <si>
    <r>
      <t xml:space="preserve">Dans le menu </t>
    </r>
    <r>
      <rPr>
        <b/>
        <sz val="8"/>
        <rFont val="Helv"/>
        <family val="0"/>
      </rPr>
      <t>Outils,</t>
    </r>
    <r>
      <rPr>
        <sz val="8"/>
        <rFont val="Helv"/>
        <family val="0"/>
      </rPr>
      <t xml:space="preserve"> cliquez sur </t>
    </r>
    <r>
      <rPr>
        <b/>
        <sz val="8"/>
        <rFont val="Helv"/>
        <family val="0"/>
      </rPr>
      <t>Solveur</t>
    </r>
    <r>
      <rPr>
        <sz val="8"/>
        <rFont val="Helv"/>
        <family val="0"/>
      </rPr>
      <t xml:space="preserve">.  La contrainte, </t>
    </r>
    <r>
      <rPr>
        <b/>
        <sz val="8"/>
        <rFont val="Helv"/>
        <family val="0"/>
      </rPr>
      <t>$F$11&lt;=40000</t>
    </r>
    <r>
      <rPr>
        <sz val="8"/>
        <rFont val="Helv"/>
        <family val="0"/>
      </rPr>
      <t>, doit déjà être</t>
    </r>
  </si>
  <si>
    <r>
      <t>du solveur</t>
    </r>
    <r>
      <rPr>
        <sz val="8"/>
        <rFont val="Helv"/>
        <family val="0"/>
      </rPr>
      <t xml:space="preserve"> sont associés à la feuille de calcul et conservés lors de l'enregistrement du classeur. Vous pouvez</t>
    </r>
  </si>
  <si>
    <r>
      <t xml:space="preserve">Quand vous cliquez sur </t>
    </r>
    <r>
      <rPr>
        <b/>
        <sz val="8"/>
        <rFont val="Helv"/>
        <family val="0"/>
      </rPr>
      <t>Fichier Enregistrer</t>
    </r>
    <r>
      <rPr>
        <sz val="8"/>
        <rFont val="Helv"/>
        <family val="0"/>
      </rPr>
      <t xml:space="preserve">, les derniers choix faits dans la boîte de dialogue </t>
    </r>
    <r>
      <rPr>
        <b/>
        <sz val="8"/>
        <rFont val="Helv"/>
        <family val="0"/>
      </rPr>
      <t>Paramètres</t>
    </r>
  </si>
  <si>
    <t>avec une sélection par défaut, à partir de la cellule active, pour la zone d'enregistrement du modèle. La plage</t>
  </si>
  <si>
    <r>
      <t xml:space="preserve">Quand vous cliquez sur </t>
    </r>
    <r>
      <rPr>
        <b/>
        <sz val="8"/>
        <rFont val="Helv"/>
        <family val="0"/>
      </rPr>
      <t>Enregistrer le modèle</t>
    </r>
    <r>
      <rPr>
        <sz val="8"/>
        <rFont val="Helv"/>
        <family val="0"/>
      </rPr>
      <t>, la boîte de dialogue</t>
    </r>
    <r>
      <rPr>
        <b/>
        <sz val="8"/>
        <rFont val="Helv"/>
        <family val="0"/>
      </rPr>
      <t xml:space="preserve"> Enregistrement du modèle </t>
    </r>
    <r>
      <rPr>
        <sz val="8"/>
        <rFont val="Helv"/>
        <family val="0"/>
      </rPr>
      <t>apparaît</t>
    </r>
  </si>
  <si>
    <r>
      <t xml:space="preserve">indiquer un bénéfice unitaire constant avec le volume, puis recliquez sur </t>
    </r>
    <r>
      <rPr>
        <b/>
        <sz val="8"/>
        <rFont val="Helv"/>
        <family val="0"/>
      </rPr>
      <t>Résoudre,</t>
    </r>
    <r>
      <rPr>
        <sz val="8"/>
        <rFont val="Helv"/>
        <family val="0"/>
      </rPr>
      <t xml:space="preserve"> la solution optimale va changer.</t>
    </r>
  </si>
  <si>
    <t>Mardi, Mercredi</t>
  </si>
  <si>
    <t>Au total, vous devez prendre neuf décisions: les montants à investir en DAT d'un mois pour les mois 1 à 6; les montants à investir en DAT de 3 mois pour les mois 1 à 4; enfin les montants à investir en DAT de 6 mois pour le mois 1.</t>
  </si>
  <si>
    <t>Trouver la valeur d'une résistance dans un circuit électrique qui dissipe une charge de 1% de sa valeur originale dans un-vingtième de seconde après basculement de l'interrupteur.</t>
  </si>
  <si>
    <t>-R*T/(2*L)</t>
  </si>
  <si>
    <t>RACINE(D16-D17)</t>
  </si>
  <si>
    <t>Q0*EXP(D20)</t>
  </si>
  <si>
    <r>
      <t xml:space="preserve">l'option </t>
    </r>
    <r>
      <rPr>
        <b/>
        <sz val="8"/>
        <rFont val="Helv"/>
        <family val="0"/>
      </rPr>
      <t>Max.</t>
    </r>
    <r>
      <rPr>
        <sz val="8"/>
        <rFont val="Helv"/>
        <family val="0"/>
      </rPr>
      <t xml:space="preserve"> Dans la zone </t>
    </r>
    <r>
      <rPr>
        <b/>
        <sz val="8"/>
        <rFont val="Helv"/>
        <family val="0"/>
      </rPr>
      <t>Cellules variables</t>
    </r>
    <r>
      <rPr>
        <sz val="8"/>
        <rFont val="Helv"/>
        <family val="0"/>
      </rPr>
      <t xml:space="preserve">, tapez </t>
    </r>
    <r>
      <rPr>
        <b/>
        <sz val="8"/>
        <rFont val="Helv"/>
        <family val="0"/>
      </rPr>
      <t>b11</t>
    </r>
    <r>
      <rPr>
        <sz val="8"/>
        <rFont val="Helv"/>
        <family val="0"/>
      </rPr>
      <t xml:space="preserve"> ou sélectionnez la cellule B11 </t>
    </r>
  </si>
  <si>
    <t>Rétablissement  des options de Solveur</t>
  </si>
  <si>
    <r>
      <t xml:space="preserve">Ajouter une contrainte </t>
    </r>
    <r>
      <rPr>
        <sz val="8"/>
        <rFont val="Helv"/>
        <family val="0"/>
      </rPr>
      <t xml:space="preserve">apparaît. Dans la zone </t>
    </r>
    <r>
      <rPr>
        <b/>
        <sz val="8"/>
        <rFont val="Helv"/>
        <family val="0"/>
      </rPr>
      <t>Cellule,</t>
    </r>
    <r>
      <rPr>
        <sz val="8"/>
        <rFont val="Helv"/>
        <family val="0"/>
      </rPr>
      <t xml:space="preserve"> tapez </t>
    </r>
    <r>
      <rPr>
        <b/>
        <sz val="8"/>
        <rFont val="Helv"/>
        <family val="0"/>
      </rPr>
      <t>f11</t>
    </r>
    <r>
      <rPr>
        <sz val="8"/>
        <rFont val="Helv"/>
        <family val="0"/>
      </rPr>
      <t xml:space="preserve"> ou sélectionnez la</t>
    </r>
  </si>
  <si>
    <t>cellule F11 (Total publicité) sur la feuille. La cellule F11 doit être inférieure ou égale à 40 000 F.</t>
  </si>
  <si>
    <r>
      <t xml:space="preserve">Par défaut, la relation dans la zone </t>
    </r>
    <r>
      <rPr>
        <b/>
        <sz val="8"/>
        <rFont val="Helv"/>
        <family val="0"/>
      </rPr>
      <t>Contrainte</t>
    </r>
    <r>
      <rPr>
        <sz val="8"/>
        <rFont val="Helv"/>
        <family val="0"/>
      </rPr>
      <t xml:space="preserve"> est &lt;= (inférieur ou égal à ), il est donc inutile</t>
    </r>
  </si>
  <si>
    <t>Résoudre.</t>
  </si>
  <si>
    <r>
      <t xml:space="preserve">de la changer. Dans la zone après la relation, tapez </t>
    </r>
    <r>
      <rPr>
        <b/>
        <sz val="8"/>
        <rFont val="Helv"/>
        <family val="0"/>
      </rPr>
      <t>40000.</t>
    </r>
    <r>
      <rPr>
        <sz val="8"/>
        <rFont val="Helv"/>
        <family val="0"/>
      </rPr>
      <t xml:space="preserve"> Cliquez sur </t>
    </r>
    <r>
      <rPr>
        <b/>
        <sz val="8"/>
        <rFont val="Helv"/>
        <family val="0"/>
      </rPr>
      <t>OK</t>
    </r>
    <r>
      <rPr>
        <sz val="8"/>
        <rFont val="Helv"/>
        <family val="0"/>
      </rPr>
      <t xml:space="preserve"> puis sur</t>
    </r>
  </si>
  <si>
    <r>
      <t xml:space="preserve">Note  </t>
    </r>
    <r>
      <rPr>
        <sz val="8"/>
        <rFont val="Helv"/>
        <family val="0"/>
      </rPr>
      <t xml:space="preserve">Vous pouvez également taper la référece d'une seule cellule dans la zone </t>
    </r>
    <r>
      <rPr>
        <b/>
        <sz val="8"/>
        <rFont val="Helv"/>
        <family val="0"/>
      </rPr>
      <t>Référence du modèle.</t>
    </r>
  </si>
  <si>
    <r>
      <t>modèle</t>
    </r>
    <r>
      <rPr>
        <sz val="8"/>
        <rFont val="Helv"/>
        <family val="0"/>
      </rPr>
      <t xml:space="preserve">. Dans la zone </t>
    </r>
    <r>
      <rPr>
        <b/>
        <sz val="8"/>
        <rFont val="Helv"/>
        <family val="0"/>
      </rPr>
      <t>Référence du modèle</t>
    </r>
    <r>
      <rPr>
        <sz val="8"/>
        <rFont val="Helv"/>
        <family val="0"/>
      </rPr>
      <t xml:space="preserve">, tapez </t>
    </r>
    <r>
      <rPr>
        <b/>
        <sz val="8"/>
        <rFont val="Helv"/>
        <family val="0"/>
      </rPr>
      <t>h15:h18</t>
    </r>
    <r>
      <rPr>
        <sz val="8"/>
        <rFont val="Helv"/>
        <family val="0"/>
      </rPr>
      <t xml:space="preserve"> ou sélectionnez les</t>
    </r>
  </si>
  <si>
    <r>
      <t xml:space="preserve">cellules H15:H18 sur la feuille. Cliquez sur </t>
    </r>
    <r>
      <rPr>
        <b/>
        <sz val="8"/>
        <rFont val="Helv"/>
        <family val="0"/>
      </rPr>
      <t>OK.</t>
    </r>
  </si>
  <si>
    <t>Utilisez le Solveur pour tester les différentes répartitions entre valeurs et Bons du Trésor pour maximiser le</t>
  </si>
  <si>
    <t>rendement pour un taux de risque donné ou minimiser le risque pour un rendement donné. Avec une répartition</t>
  </si>
  <si>
    <t>initiale de 20 % pour chaque valeur, le rendement du portefeuille est de 16,4 % et la variation de 7,1 %.</t>
  </si>
  <si>
    <r>
      <t xml:space="preserve">Cliquez sur </t>
    </r>
    <r>
      <rPr>
        <b/>
        <sz val="8"/>
        <rFont val="Helv"/>
        <family val="0"/>
      </rPr>
      <t>Résoudre.</t>
    </r>
  </si>
  <si>
    <t>Explication</t>
  </si>
  <si>
    <r>
      <t xml:space="preserve">que l'option </t>
    </r>
    <r>
      <rPr>
        <b/>
        <sz val="8"/>
        <rFont val="Helv"/>
        <family val="0"/>
      </rPr>
      <t>Max</t>
    </r>
    <r>
      <rPr>
        <sz val="8"/>
        <rFont val="Helv"/>
        <family val="0"/>
      </rPr>
      <t xml:space="preserve"> est sélectionnée. Dans la zone </t>
    </r>
    <r>
      <rPr>
        <b/>
        <sz val="8"/>
        <rFont val="Helv"/>
        <family val="0"/>
      </rPr>
      <t>Cellules variables</t>
    </r>
    <r>
      <rPr>
        <sz val="8"/>
        <rFont val="Helv"/>
        <family val="0"/>
      </rPr>
      <t xml:space="preserve">, tapez </t>
    </r>
    <r>
      <rPr>
        <b/>
        <sz val="8"/>
        <rFont val="Helv"/>
        <family val="0"/>
      </rPr>
      <t>b11:e11</t>
    </r>
    <r>
      <rPr>
        <sz val="8"/>
        <rFont val="Helv"/>
        <family val="0"/>
      </rPr>
      <t xml:space="preserve"> ou</t>
    </r>
  </si>
  <si>
    <t xml:space="preserve">entrepôt, mais à l'évidence, l'expédition sur de longues distances coûte plus cher que sur </t>
  </si>
  <si>
    <t xml:space="preserve">de petites distances. Le problème consiste à déterminer les volumes à expédier depuis </t>
  </si>
  <si>
    <t xml:space="preserve">chaque usine vers les entrepôts à un coût d'expédition minimal en satisfaisant la demande </t>
  </si>
  <si>
    <t>régionale, sans dépasser les capacités de l'usine.</t>
  </si>
  <si>
    <t xml:space="preserve">L'objectif est de minimiser les </t>
  </si>
  <si>
    <t>coûts d'expédition.</t>
  </si>
  <si>
    <t>Volume à éxpédier de chaque usine</t>
  </si>
  <si>
    <t xml:space="preserve"> vers chaque entrepôt.</t>
  </si>
  <si>
    <t xml:space="preserve">Le total expédié doit être inférieur </t>
  </si>
  <si>
    <t>ou égal à la capacité de l'usine.</t>
  </si>
  <si>
    <t xml:space="preserve">Les totaux expédiés vers les entrepôts </t>
  </si>
  <si>
    <t xml:space="preserve">Le problème présenté dans ce modèle concerne l'expédition de biens de trois usines vers cinq </t>
  </si>
  <si>
    <t xml:space="preserve">entrepôts régionaux. Les biens peuvent être expédiés de n'importe quelle usine vers n'importe quel </t>
  </si>
  <si>
    <t xml:space="preserve">doivent être supérieurs ou égaux à la </t>
  </si>
  <si>
    <t>demande des entrepôts.</t>
  </si>
  <si>
    <t xml:space="preserve">La quantité à expédier doit être supérieure </t>
  </si>
  <si>
    <t>ou égale à zéro.</t>
  </si>
  <si>
    <r>
      <t xml:space="preserve">Vous pouvez résoudre ce problème plus rapidement en activant </t>
    </r>
    <r>
      <rPr>
        <b/>
        <sz val="8"/>
        <rFont val="Helv"/>
        <family val="0"/>
      </rPr>
      <t>Modèle supposé linéaire</t>
    </r>
    <r>
      <rPr>
        <sz val="8"/>
        <rFont val="Helv"/>
        <family val="0"/>
      </rPr>
      <t xml:space="preserve"> dans la </t>
    </r>
  </si>
  <si>
    <t xml:space="preserve">boîte de dialogue Options du solveur. Cliquez ensuite sur Résoudre.  La solution optimale à un problème de ce </t>
  </si>
  <si>
    <t xml:space="preserve">genre est composée de quantités à expédier exprimées en entiers, si toutes les contraintes d'offre </t>
  </si>
  <si>
    <t>et de demande sont en entiers.</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</si>
</sst>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_ _F;[Red]\-#,##0_ _F"/>
    <numFmt numFmtId="174" formatCode="0.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
    <numFmt numFmtId="190" formatCode="mm/d/yy"/>
    <numFmt numFmtId="191" formatCode="mm/d/yy\ h:mm"/>
    <numFmt numFmtId="192" formatCode="#,##0.00\ &quot;F&quot;"/>
    <numFmt numFmtId="193" formatCode="#,##0\ &quot;F&quot;"/>
    <numFmt numFmtId="194" formatCode="_-* #,##0.000\ &quot;F&quot;_-;\-* #,##0.000\ &quot;F&quot;_-;_-* &quot;-&quot;??\ &quot;F&quot;_-;_-@_-"/>
    <numFmt numFmtId="195" formatCode="_-* #,##0.0\ &quot;F&quot;_-;\-* #,##0.0\ &quot;F&quot;_-;_-* &quot;-&quot;??\ &quot;F&quot;_-;_-@_-"/>
    <numFmt numFmtId="196" formatCode="_-* #,##0\ &quot;F&quot;_-;\-* #,##0\ &quot;F&quot;_-;_-* &quot;-&quot;??\ &quot;F&quot;_-;_-@_-"/>
  </numFmts>
  <fonts count="50">
    <font>
      <sz val="10"/>
      <name val="Arial"/>
      <family val="0"/>
    </font>
    <font>
      <b/>
      <sz val="10"/>
      <name val="Arial"/>
      <family val="0"/>
    </font>
    <font>
      <i/>
      <sz val="10"/>
      <name val="Arial"/>
      <family val="0"/>
    </font>
    <font>
      <b/>
      <i/>
      <sz val="10"/>
      <name val="Arial"/>
      <family val="0"/>
    </font>
    <font>
      <b/>
      <i/>
      <sz val="8"/>
      <name val="Helv"/>
      <family val="0"/>
    </font>
    <font>
      <i/>
      <sz val="8"/>
      <name val="Helv"/>
      <family val="0"/>
    </font>
    <font>
      <b/>
      <sz val="8"/>
      <name val="Helv"/>
      <family val="0"/>
    </font>
    <font>
      <sz val="8"/>
      <name val="Helv"/>
      <family val="0"/>
    </font>
    <font>
      <b/>
      <i/>
      <sz val="8"/>
      <name val="Arial"/>
      <family val="2"/>
    </font>
    <font>
      <i/>
      <sz val="8"/>
      <name val="Arial"/>
      <family val="2"/>
    </font>
    <font>
      <sz val="8"/>
      <name val="Arial"/>
      <family val="2"/>
    </font>
    <font>
      <b/>
      <sz val="8"/>
      <name val="Arial"/>
      <family val="2"/>
    </font>
    <font>
      <sz val="10"/>
      <name val="MS Sans Serif"/>
      <family val="2"/>
    </font>
    <font>
      <sz val="8"/>
      <name val="MS Sans Serif"/>
      <family val="2"/>
    </font>
    <font>
      <b/>
      <sz val="10"/>
      <name val="Helv"/>
      <family val="0"/>
    </font>
    <font>
      <sz val="4"/>
      <name val="ZapfDingbats"/>
      <family val="5"/>
    </font>
    <font>
      <b/>
      <i/>
      <sz val="10"/>
      <name val="Helv"/>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gray125">
        <fgColor indexed="13"/>
      </patternFill>
    </fill>
    <fill>
      <patternFill patternType="solid">
        <fgColor indexed="26"/>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18"/>
      </top>
      <bottom style="thin">
        <color indexed="18"/>
      </bottom>
    </border>
    <border>
      <left>
        <color indexed="63"/>
      </left>
      <right>
        <color indexed="63"/>
      </right>
      <top>
        <color indexed="63"/>
      </top>
      <bottom style="thick">
        <color indexed="18"/>
      </bottom>
    </border>
    <border>
      <left style="thick">
        <color indexed="18"/>
      </left>
      <right>
        <color indexed="63"/>
      </right>
      <top>
        <color indexed="63"/>
      </top>
      <bottom>
        <color indexed="63"/>
      </bottom>
    </border>
    <border>
      <left style="thick">
        <color indexed="18"/>
      </left>
      <right>
        <color indexed="63"/>
      </right>
      <top style="thick">
        <color indexed="18"/>
      </top>
      <bottom>
        <color indexed="63"/>
      </bottom>
    </border>
    <border>
      <left style="thick">
        <color indexed="21"/>
      </left>
      <right style="thick">
        <color indexed="21"/>
      </right>
      <top style="thick">
        <color indexed="21"/>
      </top>
      <bottom style="thick">
        <color indexed="21"/>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style="thick">
        <color indexed="18"/>
      </bottom>
    </border>
    <border>
      <left style="thick">
        <color indexed="18"/>
      </left>
      <right style="thick">
        <color indexed="18"/>
      </right>
      <top style="thick">
        <color indexed="18"/>
      </top>
      <bottom>
        <color indexed="63"/>
      </bottom>
    </border>
    <border>
      <left style="thick">
        <color indexed="18"/>
      </left>
      <right style="thick">
        <color indexed="18"/>
      </right>
      <top>
        <color indexed="63"/>
      </top>
      <bottom>
        <color indexed="63"/>
      </bottom>
    </border>
    <border>
      <left style="thick">
        <color indexed="16"/>
      </left>
      <right style="thick">
        <color indexed="16"/>
      </right>
      <top style="thick">
        <color indexed="16"/>
      </top>
      <bottom>
        <color indexed="63"/>
      </bottom>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6"/>
      </left>
      <right style="thick">
        <color indexed="16"/>
      </right>
      <top>
        <color indexed="63"/>
      </top>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ck">
        <color indexed="16"/>
      </left>
      <right style="thick">
        <color indexed="16"/>
      </right>
      <top>
        <color indexed="63"/>
      </top>
      <bottom style="thick">
        <color indexed="16"/>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style="thick">
        <color indexed="16"/>
      </left>
      <right>
        <color indexed="63"/>
      </right>
      <top style="thick">
        <color indexed="16"/>
      </top>
      <bottom style="thick">
        <color indexed="16"/>
      </bottom>
    </border>
    <border>
      <left>
        <color indexed="63"/>
      </left>
      <right>
        <color indexed="63"/>
      </right>
      <top style="thick">
        <color indexed="16"/>
      </top>
      <bottom style="thick">
        <color indexed="16"/>
      </bottom>
    </border>
    <border>
      <left>
        <color indexed="63"/>
      </left>
      <right style="thick">
        <color indexed="16"/>
      </right>
      <top style="thick">
        <color indexed="16"/>
      </top>
      <bottom style="thick">
        <color indexed="16"/>
      </bottom>
    </border>
    <border>
      <left style="thick">
        <color indexed="17"/>
      </left>
      <right>
        <color indexed="63"/>
      </right>
      <top style="thick">
        <color indexed="17"/>
      </top>
      <bottom style="thick">
        <color indexed="17"/>
      </bottom>
    </border>
    <border>
      <left>
        <color indexed="63"/>
      </left>
      <right>
        <color indexed="63"/>
      </right>
      <top style="thick">
        <color indexed="17"/>
      </top>
      <bottom style="thick">
        <color indexed="17"/>
      </bottom>
    </border>
    <border>
      <left>
        <color indexed="63"/>
      </left>
      <right style="thick">
        <color indexed="17"/>
      </right>
      <top style="thick">
        <color indexed="17"/>
      </top>
      <bottom style="thick">
        <color indexed="17"/>
      </bottom>
    </border>
    <border>
      <left>
        <color indexed="63"/>
      </left>
      <right style="thick">
        <color indexed="18"/>
      </right>
      <top>
        <color indexed="63"/>
      </top>
      <bottom>
        <color indexed="63"/>
      </bottom>
    </border>
    <border>
      <left style="thick">
        <color indexed="16"/>
      </left>
      <right>
        <color indexed="63"/>
      </right>
      <top style="thick">
        <color indexed="16"/>
      </top>
      <bottom>
        <color indexed="63"/>
      </bottom>
    </border>
    <border>
      <left>
        <color indexed="63"/>
      </left>
      <right style="thick">
        <color indexed="16"/>
      </right>
      <top style="thick">
        <color indexed="16"/>
      </top>
      <bottom>
        <color indexed="63"/>
      </bottom>
    </border>
    <border>
      <left style="thick">
        <color indexed="16"/>
      </left>
      <right>
        <color indexed="63"/>
      </right>
      <top>
        <color indexed="63"/>
      </top>
      <bottom>
        <color indexed="63"/>
      </bottom>
    </border>
    <border>
      <left>
        <color indexed="63"/>
      </left>
      <right style="thick">
        <color indexed="16"/>
      </right>
      <top>
        <color indexed="63"/>
      </top>
      <bottom>
        <color indexed="63"/>
      </bottom>
    </border>
    <border>
      <left style="thick">
        <color indexed="16"/>
      </left>
      <right>
        <color indexed="63"/>
      </right>
      <top>
        <color indexed="63"/>
      </top>
      <bottom style="thick">
        <color indexed="16"/>
      </bottom>
    </border>
    <border>
      <left>
        <color indexed="63"/>
      </left>
      <right style="thick">
        <color indexed="16"/>
      </right>
      <top>
        <color indexed="63"/>
      </top>
      <bottom style="thick">
        <color indexed="16"/>
      </bottom>
    </border>
    <border>
      <left>
        <color indexed="63"/>
      </left>
      <right style="thick">
        <color indexed="18"/>
      </right>
      <top>
        <color indexed="63"/>
      </top>
      <bottom style="thick">
        <color indexed="18"/>
      </bottom>
    </border>
    <border>
      <left style="thick">
        <color indexed="18"/>
      </left>
      <right style="thick">
        <color indexed="18"/>
      </right>
      <top>
        <color indexed="63"/>
      </top>
      <bottom style="thick">
        <color indexed="18"/>
      </bottom>
    </border>
    <border>
      <left style="thick">
        <color indexed="18"/>
      </left>
      <right>
        <color indexed="63"/>
      </right>
      <top style="thick">
        <color indexed="18"/>
      </top>
      <bottom style="thin">
        <color indexed="18"/>
      </bottom>
    </border>
    <border>
      <left style="thick">
        <color indexed="17"/>
      </left>
      <right style="thick">
        <color indexed="17"/>
      </right>
      <top style="thick">
        <color indexed="17"/>
      </top>
      <bottom style="thick">
        <color indexed="17"/>
      </bottom>
    </border>
    <border>
      <left style="thick">
        <color indexed="17"/>
      </left>
      <right style="thick">
        <color indexed="17"/>
      </right>
      <top style="thick">
        <color indexed="17"/>
      </top>
      <bottom>
        <color indexed="63"/>
      </bottom>
    </border>
    <border>
      <left style="thick">
        <color indexed="17"/>
      </left>
      <right style="thick">
        <color indexed="17"/>
      </right>
      <top>
        <color indexed="63"/>
      </top>
      <bottom>
        <color indexed="63"/>
      </bottom>
    </border>
    <border>
      <left style="thick">
        <color indexed="17"/>
      </left>
      <right style="thick">
        <color indexed="17"/>
      </right>
      <top>
        <color indexed="63"/>
      </top>
      <bottom style="thick">
        <color indexed="17"/>
      </bottom>
    </border>
    <border>
      <left style="thick">
        <color indexed="32"/>
      </left>
      <right>
        <color indexed="63"/>
      </right>
      <top style="thick">
        <color indexed="32"/>
      </top>
      <bottom>
        <color indexed="63"/>
      </bottom>
    </border>
    <border>
      <left>
        <color indexed="63"/>
      </left>
      <right>
        <color indexed="63"/>
      </right>
      <top style="thick">
        <color indexed="32"/>
      </top>
      <bottom>
        <color indexed="63"/>
      </bottom>
    </border>
    <border>
      <left>
        <color indexed="63"/>
      </left>
      <right style="thick">
        <color indexed="32"/>
      </right>
      <top style="thick">
        <color indexed="32"/>
      </top>
      <bottom>
        <color indexed="63"/>
      </bottom>
    </border>
    <border>
      <left style="thick">
        <color indexed="32"/>
      </left>
      <right>
        <color indexed="63"/>
      </right>
      <top>
        <color indexed="63"/>
      </top>
      <bottom>
        <color indexed="63"/>
      </bottom>
    </border>
    <border>
      <left>
        <color indexed="63"/>
      </left>
      <right style="thick">
        <color indexed="32"/>
      </right>
      <top>
        <color indexed="63"/>
      </top>
      <bottom>
        <color indexed="63"/>
      </bottom>
    </border>
    <border>
      <left style="thick">
        <color indexed="32"/>
      </left>
      <right>
        <color indexed="63"/>
      </right>
      <top>
        <color indexed="63"/>
      </top>
      <bottom style="thick">
        <color indexed="32"/>
      </bottom>
    </border>
    <border>
      <left>
        <color indexed="63"/>
      </left>
      <right>
        <color indexed="63"/>
      </right>
      <top>
        <color indexed="63"/>
      </top>
      <bottom style="thick">
        <color indexed="32"/>
      </bottom>
    </border>
    <border>
      <left>
        <color indexed="63"/>
      </left>
      <right style="thick">
        <color indexed="32"/>
      </right>
      <top>
        <color indexed="63"/>
      </top>
      <bottom style="thick">
        <color indexed="32"/>
      </bottom>
    </border>
    <border>
      <left style="thick">
        <color indexed="18"/>
      </left>
      <right style="double">
        <color indexed="18"/>
      </right>
      <top style="thick">
        <color indexed="18"/>
      </top>
      <bottom style="double">
        <color indexed="18"/>
      </bottom>
    </border>
    <border>
      <left>
        <color indexed="63"/>
      </left>
      <right>
        <color indexed="63"/>
      </right>
      <top style="thick">
        <color indexed="18"/>
      </top>
      <bottom style="double">
        <color indexed="18"/>
      </bottom>
    </border>
    <border>
      <left style="thin">
        <color indexed="18"/>
      </left>
      <right style="thick">
        <color indexed="18"/>
      </right>
      <top style="thick">
        <color indexed="18"/>
      </top>
      <bottom style="double">
        <color indexed="18"/>
      </bottom>
    </border>
    <border>
      <left style="thick">
        <color indexed="18"/>
      </left>
      <right style="double">
        <color indexed="18"/>
      </right>
      <top>
        <color indexed="63"/>
      </top>
      <bottom>
        <color indexed="63"/>
      </bottom>
    </border>
    <border>
      <left style="thin">
        <color indexed="18"/>
      </left>
      <right style="thick">
        <color indexed="18"/>
      </right>
      <top>
        <color indexed="63"/>
      </top>
      <bottom>
        <color indexed="63"/>
      </bottom>
    </border>
    <border>
      <left style="thick">
        <color indexed="18"/>
      </left>
      <right style="thick">
        <color indexed="17"/>
      </right>
      <top>
        <color indexed="63"/>
      </top>
      <bottom>
        <color indexed="63"/>
      </bottom>
    </border>
    <border>
      <left style="thick">
        <color indexed="16"/>
      </left>
      <right style="thick">
        <color indexed="16"/>
      </right>
      <top style="thick">
        <color indexed="16"/>
      </top>
      <bottom style="thick">
        <color indexed="16"/>
      </bottom>
    </border>
    <border>
      <left style="thick">
        <color indexed="18"/>
      </left>
      <right style="thick">
        <color indexed="21"/>
      </right>
      <top style="thin">
        <color indexed="18"/>
      </top>
      <bottom style="thin">
        <color indexed="18"/>
      </bottom>
    </border>
    <border>
      <left style="thick">
        <color indexed="18"/>
      </left>
      <right style="double">
        <color indexed="18"/>
      </right>
      <top>
        <color indexed="63"/>
      </top>
      <bottom style="thick">
        <color indexed="18"/>
      </bottom>
    </border>
    <border>
      <left style="thin">
        <color indexed="18"/>
      </left>
      <right style="thick">
        <color indexed="18"/>
      </right>
      <top>
        <color indexed="63"/>
      </top>
      <bottom style="thick">
        <color indexed="18"/>
      </bottom>
    </border>
    <border>
      <left style="thick">
        <color indexed="18"/>
      </left>
      <right>
        <color indexed="63"/>
      </right>
      <top>
        <color indexed="63"/>
      </top>
      <bottom style="thin"/>
    </border>
    <border>
      <left>
        <color indexed="63"/>
      </left>
      <right>
        <color indexed="63"/>
      </right>
      <top>
        <color indexed="63"/>
      </top>
      <bottom style="thin"/>
    </border>
    <border>
      <left>
        <color indexed="63"/>
      </left>
      <right style="thick">
        <color indexed="18"/>
      </right>
      <top>
        <color indexed="63"/>
      </top>
      <bottom style="thin"/>
    </border>
    <border>
      <left style="thin">
        <color indexed="18"/>
      </left>
      <right style="thick">
        <color indexed="18"/>
      </right>
      <top style="thin">
        <color indexed="18"/>
      </top>
      <bottom style="thin">
        <color indexed="18"/>
      </bottom>
    </border>
    <border>
      <left style="thick">
        <color indexed="1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ck">
        <color indexed="18"/>
      </right>
      <top>
        <color indexed="63"/>
      </top>
      <bottom style="thin">
        <color indexed="8"/>
      </bottom>
    </border>
    <border>
      <left>
        <color indexed="63"/>
      </left>
      <right style="thick">
        <color indexed="18"/>
      </right>
      <top style="thick">
        <color indexed="18"/>
      </top>
      <bottom style="thin">
        <color indexed="18"/>
      </bottom>
    </border>
    <border>
      <left style="thin">
        <color indexed="22"/>
      </left>
      <right>
        <color indexed="63"/>
      </right>
      <top style="thick">
        <color indexed="18"/>
      </top>
      <bottom>
        <color indexed="63"/>
      </bottom>
    </border>
    <border>
      <left style="thin">
        <color indexed="22"/>
      </left>
      <right style="thin">
        <color indexed="22"/>
      </right>
      <top style="thick">
        <color indexed="18"/>
      </top>
      <bottom>
        <color indexed="63"/>
      </bottom>
    </border>
    <border>
      <left style="thin">
        <color indexed="22"/>
      </left>
      <right style="thick">
        <color indexed="18"/>
      </right>
      <top style="thick">
        <color indexed="18"/>
      </top>
      <bottom style="thin">
        <color indexed="22"/>
      </bottom>
    </border>
    <border>
      <left style="thick">
        <color indexed="18"/>
      </left>
      <right>
        <color indexed="63"/>
      </right>
      <top style="thin">
        <color indexed="22"/>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style="thin">
        <color indexed="22"/>
      </bottom>
    </border>
    <border>
      <left>
        <color indexed="63"/>
      </left>
      <right style="thick">
        <color indexed="18"/>
      </right>
      <top>
        <color indexed="63"/>
      </top>
      <bottom style="thin">
        <color indexed="22"/>
      </bottom>
    </border>
    <border>
      <left style="thick">
        <color indexed="17"/>
      </left>
      <right style="thick">
        <color indexed="17"/>
      </right>
      <top style="thin">
        <color indexed="22"/>
      </top>
      <bottom>
        <color indexed="63"/>
      </bottom>
    </border>
    <border>
      <left style="thick">
        <color indexed="17"/>
      </left>
      <right style="thick">
        <color indexed="17"/>
      </right>
      <top style="thin">
        <color indexed="22"/>
      </top>
      <bottom style="thin">
        <color indexed="22"/>
      </bottom>
    </border>
    <border>
      <left>
        <color indexed="63"/>
      </left>
      <right>
        <color indexed="63"/>
      </right>
      <top style="thin">
        <color indexed="22"/>
      </top>
      <bottom style="thin">
        <color indexed="22"/>
      </bottom>
    </border>
    <border>
      <left style="thick">
        <color indexed="18"/>
      </left>
      <right>
        <color indexed="63"/>
      </right>
      <top style="thin">
        <color indexed="22"/>
      </top>
      <bottom style="thick">
        <color indexed="18"/>
      </bottom>
    </border>
    <border>
      <left style="thin">
        <color indexed="22"/>
      </left>
      <right>
        <color indexed="63"/>
      </right>
      <top style="thin">
        <color indexed="22"/>
      </top>
      <bottom style="thick">
        <color indexed="18"/>
      </bottom>
    </border>
    <border>
      <left>
        <color indexed="63"/>
      </left>
      <right style="medium">
        <color indexed="17"/>
      </right>
      <top style="thin">
        <color indexed="22"/>
      </top>
      <bottom style="thick">
        <color indexed="18"/>
      </bottom>
    </border>
    <border>
      <left style="thick">
        <color indexed="17"/>
      </left>
      <right>
        <color indexed="63"/>
      </right>
      <top>
        <color indexed="63"/>
      </top>
      <bottom style="thick">
        <color indexed="18"/>
      </bottom>
    </border>
    <border>
      <left style="thin">
        <color indexed="22"/>
      </left>
      <right style="thin">
        <color indexed="22"/>
      </right>
      <top>
        <color indexed="63"/>
      </top>
      <bottom style="thick">
        <color indexed="18"/>
      </bottom>
    </border>
    <border>
      <left>
        <color indexed="63"/>
      </left>
      <right style="thin">
        <color indexed="22"/>
      </right>
      <top>
        <color indexed="63"/>
      </top>
      <bottom style="thick">
        <color indexed="18"/>
      </bottom>
    </border>
    <border>
      <left style="thick">
        <color indexed="18"/>
      </left>
      <right>
        <color indexed="63"/>
      </right>
      <top style="thick">
        <color indexed="18"/>
      </top>
      <bottom style="thin">
        <color indexed="22"/>
      </bottom>
    </border>
    <border>
      <left style="thin">
        <color indexed="22"/>
      </left>
      <right>
        <color indexed="63"/>
      </right>
      <top style="thick">
        <color indexed="18"/>
      </top>
      <bottom style="thin">
        <color indexed="22"/>
      </bottom>
    </border>
    <border>
      <left style="thick">
        <color indexed="18"/>
      </left>
      <right>
        <color indexed="63"/>
      </right>
      <top>
        <color indexed="63"/>
      </top>
      <bottom style="thin">
        <color indexed="22"/>
      </bottom>
    </border>
    <border>
      <left style="thin">
        <color indexed="22"/>
      </left>
      <right>
        <color indexed="63"/>
      </right>
      <top>
        <color indexed="63"/>
      </top>
      <bottom style="thin">
        <color indexed="22"/>
      </bottom>
    </border>
    <border>
      <left style="thin">
        <color indexed="22"/>
      </left>
      <right style="thick">
        <color indexed="18"/>
      </right>
      <top>
        <color indexed="63"/>
      </top>
      <bottom style="thin">
        <color indexed="22"/>
      </bottom>
    </border>
    <border>
      <left style="thin">
        <color indexed="22"/>
      </left>
      <right>
        <color indexed="63"/>
      </right>
      <top>
        <color indexed="63"/>
      </top>
      <bottom>
        <color indexed="63"/>
      </bottom>
    </border>
    <border>
      <left style="thin">
        <color indexed="22"/>
      </left>
      <right>
        <color indexed="63"/>
      </right>
      <top style="thick">
        <color indexed="17"/>
      </top>
      <bottom style="thick">
        <color indexed="17"/>
      </bottom>
    </border>
    <border>
      <left style="thin">
        <color indexed="22"/>
      </left>
      <right style="thick">
        <color indexed="17"/>
      </right>
      <top style="thick">
        <color indexed="17"/>
      </top>
      <bottom style="thick">
        <color indexed="17"/>
      </bottom>
    </border>
    <border>
      <left style="thin">
        <color indexed="22"/>
      </left>
      <right style="thick">
        <color indexed="18"/>
      </right>
      <top>
        <color indexed="63"/>
      </top>
      <bottom>
        <color indexed="63"/>
      </bottom>
    </border>
    <border>
      <left style="thin">
        <color indexed="22"/>
      </left>
      <right>
        <color indexed="63"/>
      </right>
      <top style="thin">
        <color indexed="22"/>
      </top>
      <bottom style="thin">
        <color indexed="22"/>
      </bottom>
    </border>
    <border>
      <left style="thin">
        <color indexed="22"/>
      </left>
      <right style="thick">
        <color indexed="18"/>
      </right>
      <top style="thin">
        <color indexed="22"/>
      </top>
      <bottom style="thin">
        <color indexed="22"/>
      </bottom>
    </border>
    <border>
      <left style="thin">
        <color indexed="22"/>
      </left>
      <right>
        <color indexed="63"/>
      </right>
      <top style="thick">
        <color indexed="16"/>
      </top>
      <bottom style="thick">
        <color indexed="16"/>
      </bottom>
    </border>
    <border>
      <left style="thin">
        <color indexed="22"/>
      </left>
      <right style="thick">
        <color indexed="16"/>
      </right>
      <top style="thick">
        <color indexed="16"/>
      </top>
      <bottom style="thick">
        <color indexed="16"/>
      </bottom>
    </border>
    <border>
      <left style="thick">
        <color indexed="18"/>
      </left>
      <right>
        <color indexed="63"/>
      </right>
      <top style="double">
        <color indexed="18"/>
      </top>
      <bottom style="thick">
        <color indexed="18"/>
      </bottom>
    </border>
    <border>
      <left>
        <color indexed="63"/>
      </left>
      <right>
        <color indexed="63"/>
      </right>
      <top style="double">
        <color indexed="18"/>
      </top>
      <bottom style="thick">
        <color indexed="18"/>
      </bottom>
    </border>
    <border>
      <left>
        <color indexed="63"/>
      </left>
      <right>
        <color indexed="63"/>
      </right>
      <top style="double">
        <color indexed="18"/>
      </top>
      <bottom>
        <color indexed="63"/>
      </bottom>
    </border>
    <border>
      <left>
        <color indexed="63"/>
      </left>
      <right style="thick">
        <color indexed="18"/>
      </right>
      <top style="double">
        <color indexed="18"/>
      </top>
      <bottom>
        <color indexed="63"/>
      </bottom>
    </border>
    <border>
      <left>
        <color indexed="63"/>
      </left>
      <right style="thick">
        <color indexed="16"/>
      </right>
      <top style="double">
        <color indexed="18"/>
      </top>
      <bottom>
        <color indexed="63"/>
      </bottom>
    </border>
    <border>
      <left style="thick">
        <color indexed="16"/>
      </left>
      <right>
        <color indexed="63"/>
      </right>
      <top style="double">
        <color indexed="18"/>
      </top>
      <bottom>
        <color indexed="63"/>
      </bottom>
    </border>
    <border>
      <left>
        <color indexed="63"/>
      </left>
      <right>
        <color indexed="63"/>
      </right>
      <top style="thin">
        <color indexed="18"/>
      </top>
      <bottom style="thin">
        <color indexed="1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4" fontId="7" fillId="0" borderId="0" applyFont="0" applyFill="0" applyBorder="0" applyAlignment="0" applyProtection="0"/>
    <xf numFmtId="0" fontId="0" fillId="27" borderId="3" applyNumberFormat="0" applyFont="0" applyAlignment="0" applyProtection="0"/>
    <xf numFmtId="176" fontId="12" fillId="0" borderId="0" applyFont="0" applyFill="0" applyBorder="0" applyAlignment="0" applyProtection="0"/>
    <xf numFmtId="178" fontId="12" fillId="0" borderId="0" applyFont="0" applyFill="0" applyBorder="0" applyAlignment="0" applyProtection="0"/>
    <xf numFmtId="0" fontId="38" fillId="28" borderId="1" applyNumberFormat="0" applyAlignment="0" applyProtection="0"/>
    <xf numFmtId="0" fontId="39"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0" borderId="0" applyNumberFormat="0" applyBorder="0" applyAlignment="0" applyProtection="0"/>
    <xf numFmtId="0" fontId="13" fillId="0" borderId="0">
      <alignment/>
      <protection/>
    </xf>
    <xf numFmtId="0" fontId="7" fillId="0" borderId="0">
      <alignment horizontal="left"/>
      <protection/>
    </xf>
    <xf numFmtId="0" fontId="7" fillId="0" borderId="0">
      <alignment horizontal="left"/>
      <protection/>
    </xf>
    <xf numFmtId="0" fontId="7" fillId="0" borderId="0">
      <alignment horizontal="left"/>
      <protection/>
    </xf>
    <xf numFmtId="0" fontId="7" fillId="0" borderId="0">
      <alignment horizontal="left"/>
      <protection/>
    </xf>
    <xf numFmtId="0" fontId="7" fillId="0" borderId="0">
      <alignment horizontal="left"/>
      <protection/>
    </xf>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379">
    <xf numFmtId="0" fontId="0" fillId="0" borderId="0" xfId="0" applyAlignment="1">
      <alignment/>
    </xf>
    <xf numFmtId="0" fontId="6" fillId="0" borderId="10" xfId="0" applyNumberFormat="1" applyFont="1" applyFill="1" applyBorder="1" applyAlignment="1">
      <alignment horizontal="right"/>
    </xf>
    <xf numFmtId="0" fontId="6" fillId="0" borderId="11" xfId="0" applyNumberFormat="1" applyFont="1" applyFill="1" applyBorder="1" applyAlignment="1">
      <alignment horizontal="right"/>
    </xf>
    <xf numFmtId="0" fontId="7" fillId="0" borderId="12" xfId="0" applyFont="1" applyFill="1" applyBorder="1" applyAlignment="1">
      <alignment/>
    </xf>
    <xf numFmtId="0" fontId="7" fillId="0" borderId="13" xfId="0" applyFont="1" applyFill="1" applyBorder="1" applyAlignment="1">
      <alignment/>
    </xf>
    <xf numFmtId="164" fontId="6" fillId="0" borderId="14" xfId="0" applyNumberFormat="1" applyFont="1" applyFill="1" applyBorder="1" applyAlignment="1">
      <alignment horizontal="center"/>
    </xf>
    <xf numFmtId="166" fontId="6" fillId="0" borderId="14" xfId="0" applyNumberFormat="1" applyFont="1" applyFill="1" applyBorder="1" applyAlignment="1">
      <alignment horizontal="center"/>
    </xf>
    <xf numFmtId="0" fontId="8" fillId="0" borderId="15" xfId="0" applyNumberFormat="1" applyFont="1" applyFill="1" applyBorder="1" applyAlignment="1">
      <alignment horizontal="right"/>
    </xf>
    <xf numFmtId="0" fontId="8" fillId="0" borderId="16" xfId="0" applyNumberFormat="1" applyFont="1" applyFill="1" applyBorder="1" applyAlignment="1">
      <alignment horizontal="right"/>
    </xf>
    <xf numFmtId="0" fontId="8" fillId="0" borderId="0" xfId="0" applyNumberFormat="1" applyFont="1" applyFill="1" applyBorder="1" applyAlignment="1">
      <alignment horizontal="right"/>
    </xf>
    <xf numFmtId="0" fontId="8" fillId="0" borderId="12" xfId="0" applyNumberFormat="1" applyFont="1" applyFill="1" applyBorder="1" applyAlignment="1">
      <alignment horizontal="left"/>
    </xf>
    <xf numFmtId="0" fontId="8" fillId="0" borderId="17" xfId="0" applyNumberFormat="1" applyFont="1" applyFill="1" applyBorder="1" applyAlignment="1">
      <alignment horizontal="left"/>
    </xf>
    <xf numFmtId="0" fontId="8" fillId="0" borderId="0" xfId="0" applyFont="1" applyAlignment="1">
      <alignment horizontal="center"/>
    </xf>
    <xf numFmtId="0" fontId="9" fillId="33" borderId="18" xfId="0" applyNumberFormat="1" applyFont="1" applyFill="1" applyBorder="1" applyAlignment="1">
      <alignment horizontal="center"/>
    </xf>
    <xf numFmtId="0" fontId="9" fillId="33" borderId="19" xfId="0" applyFont="1" applyFill="1" applyBorder="1" applyAlignment="1">
      <alignment horizontal="center"/>
    </xf>
    <xf numFmtId="0" fontId="9" fillId="0" borderId="12" xfId="0" applyNumberFormat="1" applyFont="1" applyFill="1" applyBorder="1" applyAlignment="1">
      <alignment horizontal="left"/>
    </xf>
    <xf numFmtId="0" fontId="10" fillId="0" borderId="12" xfId="0" applyNumberFormat="1" applyFont="1" applyFill="1" applyBorder="1" applyAlignment="1">
      <alignment horizontal="left"/>
    </xf>
    <xf numFmtId="0" fontId="10" fillId="0" borderId="12" xfId="0" applyFont="1" applyFill="1" applyBorder="1" applyAlignment="1">
      <alignment/>
    </xf>
    <xf numFmtId="0" fontId="9" fillId="0" borderId="15" xfId="0" applyNumberFormat="1" applyFont="1" applyFill="1" applyBorder="1" applyAlignment="1">
      <alignment horizontal="left"/>
    </xf>
    <xf numFmtId="0" fontId="9" fillId="0" borderId="0" xfId="0" applyNumberFormat="1" applyFont="1" applyFill="1" applyBorder="1" applyAlignment="1">
      <alignment horizontal="center"/>
    </xf>
    <xf numFmtId="0" fontId="9" fillId="0" borderId="0" xfId="0" applyNumberFormat="1" applyFont="1" applyFill="1" applyBorder="1" applyAlignment="1">
      <alignment horizontal="right"/>
    </xf>
    <xf numFmtId="0" fontId="9" fillId="0" borderId="11" xfId="0" applyNumberFormat="1" applyFont="1" applyFill="1" applyBorder="1" applyAlignment="1">
      <alignment horizontal="right"/>
    </xf>
    <xf numFmtId="0" fontId="9" fillId="0" borderId="17" xfId="0" applyNumberFormat="1" applyFont="1" applyFill="1" applyBorder="1" applyAlignment="1">
      <alignment horizontal="left"/>
    </xf>
    <xf numFmtId="1" fontId="9" fillId="0" borderId="15" xfId="0" applyNumberFormat="1" applyFont="1" applyFill="1" applyBorder="1" applyAlignment="1">
      <alignment horizontal="center"/>
    </xf>
    <xf numFmtId="1" fontId="10" fillId="0" borderId="15" xfId="0" applyNumberFormat="1" applyFont="1" applyFill="1" applyBorder="1" applyAlignment="1">
      <alignment/>
    </xf>
    <xf numFmtId="1" fontId="10" fillId="0" borderId="20" xfId="0" applyNumberFormat="1" applyFont="1" applyFill="1" applyBorder="1" applyAlignment="1">
      <alignment horizontal="center"/>
    </xf>
    <xf numFmtId="1" fontId="10" fillId="0" borderId="21" xfId="0" applyNumberFormat="1" applyFont="1" applyFill="1" applyBorder="1" applyAlignment="1">
      <alignment/>
    </xf>
    <xf numFmtId="1" fontId="10" fillId="0" borderId="22" xfId="0" applyNumberFormat="1" applyFont="1" applyFill="1" applyBorder="1" applyAlignment="1">
      <alignment/>
    </xf>
    <xf numFmtId="1" fontId="10" fillId="0" borderId="23" xfId="0" applyNumberFormat="1" applyFont="1" applyFill="1" applyBorder="1" applyAlignment="1">
      <alignment/>
    </xf>
    <xf numFmtId="1" fontId="10" fillId="0" borderId="24" xfId="0" applyNumberFormat="1" applyFont="1" applyFill="1" applyBorder="1" applyAlignment="1">
      <alignment horizontal="center"/>
    </xf>
    <xf numFmtId="1" fontId="10" fillId="0" borderId="25" xfId="0" applyNumberFormat="1" applyFont="1" applyFill="1" applyBorder="1" applyAlignment="1">
      <alignment/>
    </xf>
    <xf numFmtId="1" fontId="10" fillId="0" borderId="0" xfId="0" applyNumberFormat="1" applyFont="1" applyFill="1" applyBorder="1" applyAlignment="1">
      <alignment/>
    </xf>
    <xf numFmtId="1" fontId="10" fillId="0" borderId="26" xfId="0" applyNumberFormat="1" applyFont="1" applyFill="1" applyBorder="1" applyAlignment="1">
      <alignment/>
    </xf>
    <xf numFmtId="1" fontId="10" fillId="0" borderId="27" xfId="0" applyNumberFormat="1" applyFont="1" applyFill="1" applyBorder="1" applyAlignment="1">
      <alignment horizontal="center"/>
    </xf>
    <xf numFmtId="1" fontId="10" fillId="0" borderId="28" xfId="0" applyNumberFormat="1" applyFont="1" applyFill="1" applyBorder="1" applyAlignment="1">
      <alignment/>
    </xf>
    <xf numFmtId="1" fontId="10" fillId="0" borderId="29" xfId="0" applyNumberFormat="1" applyFont="1" applyFill="1" applyBorder="1" applyAlignment="1">
      <alignment/>
    </xf>
    <xf numFmtId="1" fontId="10" fillId="0" borderId="30" xfId="0" applyNumberFormat="1" applyFont="1" applyFill="1" applyBorder="1" applyAlignment="1">
      <alignment/>
    </xf>
    <xf numFmtId="1" fontId="10" fillId="0" borderId="0" xfId="0" applyNumberFormat="1" applyFont="1" applyFill="1" applyBorder="1" applyAlignment="1">
      <alignment horizontal="right"/>
    </xf>
    <xf numFmtId="1" fontId="10" fillId="0" borderId="31" xfId="0" applyNumberFormat="1" applyFont="1" applyFill="1" applyBorder="1" applyAlignment="1">
      <alignment/>
    </xf>
    <xf numFmtId="1" fontId="10" fillId="0" borderId="32" xfId="0" applyNumberFormat="1" applyFont="1" applyFill="1" applyBorder="1" applyAlignment="1">
      <alignment/>
    </xf>
    <xf numFmtId="1" fontId="10" fillId="0" borderId="33" xfId="0" applyNumberFormat="1" applyFont="1" applyFill="1" applyBorder="1" applyAlignment="1">
      <alignment/>
    </xf>
    <xf numFmtId="1" fontId="10" fillId="0" borderId="11" xfId="0" applyNumberFormat="1" applyFont="1" applyFill="1" applyBorder="1" applyAlignment="1">
      <alignment/>
    </xf>
    <xf numFmtId="0" fontId="8" fillId="0" borderId="15" xfId="0" applyFont="1" applyFill="1" applyBorder="1" applyAlignment="1">
      <alignment/>
    </xf>
    <xf numFmtId="0" fontId="8" fillId="0" borderId="15" xfId="0" applyNumberFormat="1" applyFont="1" applyFill="1" applyBorder="1" applyAlignment="1">
      <alignment horizontal="center"/>
    </xf>
    <xf numFmtId="0" fontId="8" fillId="0" borderId="0" xfId="0" applyNumberFormat="1" applyFont="1" applyAlignment="1">
      <alignment horizontal="right"/>
    </xf>
    <xf numFmtId="0" fontId="8" fillId="0" borderId="0" xfId="0" applyFont="1" applyAlignment="1">
      <alignment horizontal="right"/>
    </xf>
    <xf numFmtId="0" fontId="5" fillId="33" borderId="16" xfId="0" applyFont="1" applyFill="1" applyBorder="1" applyAlignment="1">
      <alignment/>
    </xf>
    <xf numFmtId="0" fontId="9" fillId="33" borderId="12" xfId="0" applyNumberFormat="1" applyFont="1" applyFill="1" applyBorder="1" applyAlignment="1">
      <alignment horizontal="left"/>
    </xf>
    <xf numFmtId="0" fontId="9" fillId="33" borderId="17" xfId="0" applyNumberFormat="1" applyFont="1" applyFill="1" applyBorder="1" applyAlignment="1">
      <alignment horizontal="left"/>
    </xf>
    <xf numFmtId="0" fontId="9" fillId="33" borderId="15" xfId="0" applyNumberFormat="1" applyFont="1" applyFill="1" applyBorder="1" applyAlignment="1">
      <alignment horizontal="center"/>
    </xf>
    <xf numFmtId="0" fontId="9" fillId="33" borderId="16" xfId="0" applyNumberFormat="1" applyFont="1" applyFill="1" applyBorder="1" applyAlignment="1">
      <alignment horizontal="center"/>
    </xf>
    <xf numFmtId="0" fontId="9" fillId="33" borderId="13" xfId="0" applyNumberFormat="1" applyFont="1" applyFill="1" applyBorder="1" applyAlignment="1">
      <alignment horizontal="left"/>
    </xf>
    <xf numFmtId="0" fontId="9" fillId="33" borderId="16" xfId="0" applyFont="1" applyFill="1" applyBorder="1" applyAlignment="1">
      <alignment/>
    </xf>
    <xf numFmtId="0" fontId="8" fillId="0" borderId="0" xfId="0" applyNumberFormat="1" applyFont="1" applyAlignment="1">
      <alignment horizontal="center"/>
    </xf>
    <xf numFmtId="0" fontId="6" fillId="0" borderId="17" xfId="0" applyFont="1" applyFill="1" applyBorder="1" applyAlignment="1">
      <alignment/>
    </xf>
    <xf numFmtId="0" fontId="8" fillId="0" borderId="13" xfId="0" applyFont="1" applyFill="1" applyBorder="1" applyAlignment="1">
      <alignment/>
    </xf>
    <xf numFmtId="0" fontId="8" fillId="0" borderId="12" xfId="0" applyFont="1" applyFill="1" applyBorder="1" applyAlignment="1">
      <alignment/>
    </xf>
    <xf numFmtId="0" fontId="11" fillId="0" borderId="0" xfId="0" applyNumberFormat="1" applyFont="1" applyAlignment="1">
      <alignment horizontal="left"/>
    </xf>
    <xf numFmtId="0" fontId="11" fillId="0" borderId="0" xfId="0" applyFont="1" applyAlignment="1">
      <alignment/>
    </xf>
    <xf numFmtId="0" fontId="11" fillId="0" borderId="0" xfId="0" applyFont="1" applyAlignment="1">
      <alignment/>
    </xf>
    <xf numFmtId="0" fontId="10" fillId="0" borderId="0" xfId="0" applyFont="1" applyAlignment="1">
      <alignment/>
    </xf>
    <xf numFmtId="0" fontId="10" fillId="0" borderId="0" xfId="0" applyFont="1" applyAlignment="1">
      <alignment/>
    </xf>
    <xf numFmtId="0" fontId="10" fillId="0" borderId="0" xfId="0" applyFont="1" applyFill="1" applyBorder="1" applyAlignment="1">
      <alignment/>
    </xf>
    <xf numFmtId="0" fontId="10" fillId="33" borderId="0" xfId="0" applyFont="1" applyFill="1" applyBorder="1" applyAlignment="1">
      <alignment/>
    </xf>
    <xf numFmtId="170" fontId="10" fillId="0" borderId="0" xfId="50" applyFont="1" applyFill="1" applyBorder="1" applyAlignment="1">
      <alignment/>
    </xf>
    <xf numFmtId="0" fontId="10" fillId="0" borderId="13" xfId="0" applyFont="1" applyFill="1" applyBorder="1" applyAlignment="1">
      <alignment/>
    </xf>
    <xf numFmtId="0" fontId="10" fillId="0" borderId="15"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1" fontId="10" fillId="0" borderId="34" xfId="0" applyNumberFormat="1" applyFont="1" applyFill="1" applyBorder="1" applyAlignment="1">
      <alignment horizontal="center"/>
    </xf>
    <xf numFmtId="1" fontId="10" fillId="0" borderId="35" xfId="0" applyNumberFormat="1" applyFont="1" applyFill="1" applyBorder="1" applyAlignment="1">
      <alignment horizontal="center"/>
    </xf>
    <xf numFmtId="1" fontId="10" fillId="0" borderId="36" xfId="0" applyNumberFormat="1" applyFont="1" applyFill="1" applyBorder="1" applyAlignment="1">
      <alignment horizontal="center"/>
    </xf>
    <xf numFmtId="0" fontId="10" fillId="0" borderId="0" xfId="0" applyFont="1" applyFill="1" applyBorder="1" applyAlignment="1">
      <alignment horizontal="center"/>
    </xf>
    <xf numFmtId="0" fontId="10" fillId="0" borderId="37" xfId="0" applyFont="1" applyFill="1" applyBorder="1" applyAlignment="1">
      <alignment horizontal="center"/>
    </xf>
    <xf numFmtId="0" fontId="10" fillId="0" borderId="38" xfId="0" applyFont="1" applyFill="1" applyBorder="1" applyAlignment="1">
      <alignment horizontal="center"/>
    </xf>
    <xf numFmtId="1" fontId="10" fillId="0" borderId="39" xfId="0" applyNumberFormat="1" applyFont="1" applyFill="1" applyBorder="1" applyAlignment="1">
      <alignment horizontal="center"/>
    </xf>
    <xf numFmtId="0" fontId="10" fillId="0" borderId="40" xfId="0" applyFont="1" applyFill="1" applyBorder="1" applyAlignment="1">
      <alignment horizontal="center"/>
    </xf>
    <xf numFmtId="1" fontId="10" fillId="0" borderId="41" xfId="0" applyNumberFormat="1" applyFont="1" applyFill="1" applyBorder="1" applyAlignment="1">
      <alignment horizontal="center"/>
    </xf>
    <xf numFmtId="0" fontId="10" fillId="0" borderId="42" xfId="0" applyFont="1" applyFill="1" applyBorder="1" applyAlignment="1">
      <alignment horizontal="center"/>
    </xf>
    <xf numFmtId="1" fontId="10" fillId="0" borderId="43" xfId="0" applyNumberFormat="1" applyFont="1" applyFill="1" applyBorder="1" applyAlignment="1">
      <alignment horizontal="center"/>
    </xf>
    <xf numFmtId="0" fontId="10" fillId="0" borderId="11" xfId="0" applyFont="1" applyFill="1" applyBorder="1" applyAlignment="1">
      <alignment horizontal="center"/>
    </xf>
    <xf numFmtId="0" fontId="10" fillId="0" borderId="44" xfId="0" applyFont="1" applyFill="1" applyBorder="1" applyAlignment="1">
      <alignment horizontal="center"/>
    </xf>
    <xf numFmtId="0" fontId="10" fillId="33" borderId="45" xfId="0" applyFont="1" applyFill="1" applyBorder="1" applyAlignment="1">
      <alignment horizontal="center"/>
    </xf>
    <xf numFmtId="0" fontId="10" fillId="0" borderId="46" xfId="0" applyFont="1" applyFill="1" applyBorder="1" applyAlignment="1">
      <alignment/>
    </xf>
    <xf numFmtId="0" fontId="10" fillId="0" borderId="17" xfId="0" applyFont="1" applyFill="1" applyBorder="1" applyAlignment="1">
      <alignment/>
    </xf>
    <xf numFmtId="166" fontId="10" fillId="0" borderId="11" xfId="0" applyNumberFormat="1" applyFont="1" applyFill="1" applyBorder="1" applyAlignment="1">
      <alignment horizontal="center"/>
    </xf>
    <xf numFmtId="166" fontId="10" fillId="0" borderId="44" xfId="0" applyNumberFormat="1" applyFont="1" applyFill="1" applyBorder="1" applyAlignment="1">
      <alignment horizontal="center"/>
    </xf>
    <xf numFmtId="0" fontId="10" fillId="33" borderId="15" xfId="0" applyFont="1" applyFill="1" applyBorder="1" applyAlignment="1">
      <alignment/>
    </xf>
    <xf numFmtId="0" fontId="10" fillId="33" borderId="16" xfId="0" applyFont="1" applyFill="1" applyBorder="1" applyAlignment="1">
      <alignment/>
    </xf>
    <xf numFmtId="0" fontId="10" fillId="33" borderId="12" xfId="0" applyNumberFormat="1" applyFont="1" applyFill="1" applyBorder="1" applyAlignment="1">
      <alignment horizontal="left"/>
    </xf>
    <xf numFmtId="0" fontId="10" fillId="0" borderId="13" xfId="0" applyNumberFormat="1" applyFont="1" applyFill="1" applyBorder="1" applyAlignment="1">
      <alignment horizontal="left"/>
    </xf>
    <xf numFmtId="0" fontId="10" fillId="0" borderId="16" xfId="0" applyNumberFormat="1" applyFont="1" applyFill="1" applyBorder="1" applyAlignment="1">
      <alignment horizontal="left"/>
    </xf>
    <xf numFmtId="0" fontId="10" fillId="33" borderId="0" xfId="0" applyFont="1" applyFill="1" applyBorder="1" applyAlignment="1">
      <alignment/>
    </xf>
    <xf numFmtId="0" fontId="10" fillId="0" borderId="12" xfId="0" applyNumberFormat="1" applyFont="1" applyFill="1" applyBorder="1" applyAlignment="1">
      <alignment horizontal="left"/>
    </xf>
    <xf numFmtId="0" fontId="10" fillId="0" borderId="0" xfId="0" applyFont="1" applyFill="1" applyBorder="1" applyAlignment="1">
      <alignment/>
    </xf>
    <xf numFmtId="0" fontId="10" fillId="0" borderId="37" xfId="0" applyNumberFormat="1" applyFont="1" applyFill="1" applyBorder="1" applyAlignment="1">
      <alignment horizontal="left"/>
    </xf>
    <xf numFmtId="0" fontId="10" fillId="0" borderId="12" xfId="0" applyFont="1" applyFill="1" applyBorder="1" applyAlignment="1">
      <alignment/>
    </xf>
    <xf numFmtId="0" fontId="10" fillId="0" borderId="37" xfId="0" applyFont="1" applyFill="1" applyBorder="1" applyAlignment="1">
      <alignment/>
    </xf>
    <xf numFmtId="0" fontId="10" fillId="0" borderId="47" xfId="0" applyFont="1" applyFill="1" applyBorder="1" applyAlignment="1">
      <alignment/>
    </xf>
    <xf numFmtId="0" fontId="10" fillId="33" borderId="11" xfId="0" applyFont="1" applyFill="1" applyBorder="1" applyAlignment="1">
      <alignment/>
    </xf>
    <xf numFmtId="0" fontId="10" fillId="33" borderId="44" xfId="0" applyFont="1" applyFill="1" applyBorder="1" applyAlignment="1">
      <alignment/>
    </xf>
    <xf numFmtId="0" fontId="10" fillId="0" borderId="13" xfId="0" applyFont="1" applyFill="1" applyBorder="1" applyAlignment="1">
      <alignment/>
    </xf>
    <xf numFmtId="0" fontId="10" fillId="0" borderId="16" xfId="0" applyFont="1" applyFill="1" applyBorder="1" applyAlignment="1">
      <alignment/>
    </xf>
    <xf numFmtId="0" fontId="10" fillId="0" borderId="17" xfId="0" applyNumberFormat="1" applyFont="1" applyFill="1" applyBorder="1" applyAlignment="1">
      <alignment horizontal="left"/>
    </xf>
    <xf numFmtId="0" fontId="10" fillId="0" borderId="14" xfId="0" applyFont="1" applyFill="1" applyBorder="1" applyAlignment="1">
      <alignment/>
    </xf>
    <xf numFmtId="0" fontId="10" fillId="0" borderId="44" xfId="0" applyFont="1" applyFill="1" applyBorder="1" applyAlignment="1">
      <alignment/>
    </xf>
    <xf numFmtId="0" fontId="10" fillId="0" borderId="12" xfId="0" applyFont="1" applyFill="1" applyBorder="1" applyAlignment="1" quotePrefix="1">
      <alignment/>
    </xf>
    <xf numFmtId="0" fontId="10" fillId="0" borderId="0" xfId="0" applyNumberFormat="1" applyFont="1" applyAlignment="1">
      <alignment horizontal="left"/>
    </xf>
    <xf numFmtId="0" fontId="10" fillId="0" borderId="17" xfId="0" applyFont="1" applyFill="1" applyBorder="1" applyAlignment="1">
      <alignment/>
    </xf>
    <xf numFmtId="0" fontId="10" fillId="0" borderId="11" xfId="0" applyFont="1" applyFill="1" applyBorder="1" applyAlignment="1">
      <alignment/>
    </xf>
    <xf numFmtId="0" fontId="10" fillId="33" borderId="37" xfId="0" applyFont="1" applyFill="1" applyBorder="1" applyAlignment="1">
      <alignment/>
    </xf>
    <xf numFmtId="0" fontId="10" fillId="33" borderId="17" xfId="0" applyNumberFormat="1" applyFont="1" applyFill="1" applyBorder="1" applyAlignment="1">
      <alignment horizontal="left"/>
    </xf>
    <xf numFmtId="2" fontId="10" fillId="0" borderId="0" xfId="0" applyNumberFormat="1" applyFont="1" applyFill="1" applyBorder="1" applyAlignment="1">
      <alignment horizontal="center"/>
    </xf>
    <xf numFmtId="172" fontId="10" fillId="0" borderId="48" xfId="0" applyNumberFormat="1" applyFont="1" applyFill="1" applyBorder="1" applyAlignment="1">
      <alignment/>
    </xf>
    <xf numFmtId="174" fontId="10" fillId="0" borderId="0" xfId="0" applyNumberFormat="1" applyFont="1" applyFill="1" applyBorder="1" applyAlignment="1">
      <alignment horizontal="right"/>
    </xf>
    <xf numFmtId="174" fontId="10" fillId="0" borderId="37" xfId="0" applyNumberFormat="1" applyFont="1" applyFill="1" applyBorder="1" applyAlignment="1">
      <alignment/>
    </xf>
    <xf numFmtId="172" fontId="10" fillId="0" borderId="49" xfId="0" applyNumberFormat="1" applyFont="1" applyFill="1" applyBorder="1" applyAlignment="1">
      <alignment/>
    </xf>
    <xf numFmtId="172" fontId="10" fillId="0" borderId="50" xfId="0" applyNumberFormat="1" applyFont="1" applyFill="1" applyBorder="1" applyAlignment="1">
      <alignment/>
    </xf>
    <xf numFmtId="0" fontId="10" fillId="0" borderId="0" xfId="0" applyNumberFormat="1" applyFont="1" applyFill="1" applyBorder="1" applyAlignment="1">
      <alignment horizontal="right"/>
    </xf>
    <xf numFmtId="0" fontId="10" fillId="0" borderId="37" xfId="0" applyNumberFormat="1" applyFont="1" applyFill="1" applyBorder="1" applyAlignment="1">
      <alignment horizontal="right"/>
    </xf>
    <xf numFmtId="0" fontId="10" fillId="0" borderId="11" xfId="0" applyFont="1" applyFill="1" applyBorder="1" applyAlignment="1">
      <alignment/>
    </xf>
    <xf numFmtId="0" fontId="10" fillId="0" borderId="0" xfId="0" applyFont="1" applyAlignment="1">
      <alignment/>
    </xf>
    <xf numFmtId="0" fontId="10" fillId="0" borderId="0" xfId="0" applyNumberFormat="1" applyFont="1" applyAlignment="1" applyProtection="1">
      <alignment horizontal="right"/>
      <protection locked="0"/>
    </xf>
    <xf numFmtId="0" fontId="10" fillId="0" borderId="0" xfId="0" applyFont="1" applyAlignment="1" applyProtection="1">
      <alignment/>
      <protection locked="0"/>
    </xf>
    <xf numFmtId="0" fontId="10" fillId="33" borderId="13" xfId="0" applyFont="1" applyFill="1" applyBorder="1" applyAlignment="1">
      <alignment/>
    </xf>
    <xf numFmtId="172" fontId="10" fillId="33" borderId="0" xfId="0" applyNumberFormat="1" applyFont="1" applyFill="1" applyBorder="1" applyAlignment="1">
      <alignment horizontal="center"/>
    </xf>
    <xf numFmtId="0" fontId="10" fillId="33" borderId="37" xfId="0" applyFont="1" applyFill="1" applyBorder="1" applyAlignment="1">
      <alignment horizontal="center"/>
    </xf>
    <xf numFmtId="172" fontId="10" fillId="33" borderId="11" xfId="0" applyNumberFormat="1" applyFont="1" applyFill="1" applyBorder="1" applyAlignment="1">
      <alignment horizontal="center"/>
    </xf>
    <xf numFmtId="0" fontId="10" fillId="33" borderId="44" xfId="0" applyFont="1" applyFill="1" applyBorder="1" applyAlignment="1">
      <alignment horizontal="center"/>
    </xf>
    <xf numFmtId="0" fontId="10" fillId="33" borderId="13" xfId="0" applyNumberFormat="1" applyFont="1" applyFill="1" applyBorder="1" applyAlignment="1">
      <alignment horizontal="left"/>
    </xf>
    <xf numFmtId="1" fontId="10" fillId="0" borderId="0" xfId="0" applyNumberFormat="1" applyFont="1" applyAlignment="1">
      <alignment horizontal="center"/>
    </xf>
    <xf numFmtId="1" fontId="10" fillId="0" borderId="31" xfId="0" applyNumberFormat="1" applyFont="1" applyFill="1" applyBorder="1" applyAlignment="1">
      <alignment horizontal="center"/>
    </xf>
    <xf numFmtId="1" fontId="10" fillId="0" borderId="32" xfId="0" applyNumberFormat="1" applyFont="1" applyFill="1" applyBorder="1" applyAlignment="1">
      <alignment horizontal="center"/>
    </xf>
    <xf numFmtId="1" fontId="10" fillId="0" borderId="33" xfId="0" applyNumberFormat="1" applyFont="1" applyFill="1" applyBorder="1" applyAlignment="1">
      <alignment horizontal="center"/>
    </xf>
    <xf numFmtId="0" fontId="10" fillId="0" borderId="0" xfId="0" applyFont="1" applyAlignment="1">
      <alignment horizontal="center"/>
    </xf>
    <xf numFmtId="1" fontId="10" fillId="0" borderId="0" xfId="0" applyNumberFormat="1" applyFont="1" applyAlignment="1">
      <alignment horizontal="center"/>
    </xf>
    <xf numFmtId="166" fontId="10" fillId="0" borderId="0" xfId="0" applyNumberFormat="1" applyFont="1" applyAlignment="1">
      <alignment horizontal="center"/>
    </xf>
    <xf numFmtId="0" fontId="10" fillId="33" borderId="51" xfId="0" applyFont="1" applyFill="1" applyBorder="1" applyAlignment="1">
      <alignment/>
    </xf>
    <xf numFmtId="0" fontId="10" fillId="33" borderId="52" xfId="0" applyFont="1" applyFill="1" applyBorder="1" applyAlignment="1">
      <alignment/>
    </xf>
    <xf numFmtId="0" fontId="10" fillId="33" borderId="53" xfId="0" applyFont="1" applyFill="1" applyBorder="1" applyAlignment="1">
      <alignment/>
    </xf>
    <xf numFmtId="0" fontId="10" fillId="33" borderId="54" xfId="0" applyFont="1" applyFill="1" applyBorder="1" applyAlignment="1">
      <alignment/>
    </xf>
    <xf numFmtId="0" fontId="10" fillId="33" borderId="55" xfId="0" applyFont="1" applyFill="1" applyBorder="1" applyAlignment="1">
      <alignment/>
    </xf>
    <xf numFmtId="0" fontId="10" fillId="33" borderId="56" xfId="0" applyFont="1" applyFill="1" applyBorder="1" applyAlignment="1">
      <alignment/>
    </xf>
    <xf numFmtId="0" fontId="10" fillId="33" borderId="57" xfId="0" applyFont="1" applyFill="1" applyBorder="1" applyAlignment="1">
      <alignment/>
    </xf>
    <xf numFmtId="0" fontId="10" fillId="33" borderId="58" xfId="0" applyFont="1" applyFill="1" applyBorder="1" applyAlignment="1">
      <alignment/>
    </xf>
    <xf numFmtId="0" fontId="10" fillId="33" borderId="51" xfId="0" applyNumberFormat="1" applyFont="1" applyFill="1" applyBorder="1" applyAlignment="1">
      <alignment horizontal="left"/>
    </xf>
    <xf numFmtId="0" fontId="10" fillId="33" borderId="52" xfId="0" applyFont="1" applyFill="1" applyBorder="1" applyAlignment="1">
      <alignment/>
    </xf>
    <xf numFmtId="0" fontId="10" fillId="33" borderId="53" xfId="0" applyFont="1" applyFill="1" applyBorder="1" applyAlignment="1">
      <alignment/>
    </xf>
    <xf numFmtId="0" fontId="10" fillId="33" borderId="54" xfId="0" applyNumberFormat="1" applyFont="1" applyFill="1" applyBorder="1" applyAlignment="1">
      <alignment horizontal="left"/>
    </xf>
    <xf numFmtId="0" fontId="10" fillId="33" borderId="55" xfId="0" applyFont="1" applyFill="1" applyBorder="1" applyAlignment="1">
      <alignment/>
    </xf>
    <xf numFmtId="0" fontId="10" fillId="33" borderId="56" xfId="0" applyNumberFormat="1" applyFont="1" applyFill="1" applyBorder="1" applyAlignment="1">
      <alignment horizontal="left"/>
    </xf>
    <xf numFmtId="0" fontId="10" fillId="33" borderId="57" xfId="0" applyFont="1" applyFill="1" applyBorder="1" applyAlignment="1">
      <alignment/>
    </xf>
    <xf numFmtId="0" fontId="10" fillId="33" borderId="58" xfId="0" applyFont="1" applyFill="1" applyBorder="1" applyAlignment="1">
      <alignment/>
    </xf>
    <xf numFmtId="0" fontId="10" fillId="34" borderId="53" xfId="0" applyFont="1" applyFill="1" applyBorder="1" applyAlignment="1">
      <alignment/>
    </xf>
    <xf numFmtId="0" fontId="10" fillId="34" borderId="55" xfId="0" applyFont="1" applyFill="1" applyBorder="1" applyAlignment="1">
      <alignment/>
    </xf>
    <xf numFmtId="0" fontId="10" fillId="34" borderId="58" xfId="0" applyFont="1" applyFill="1" applyBorder="1" applyAlignment="1">
      <alignment/>
    </xf>
    <xf numFmtId="0" fontId="10" fillId="34" borderId="51" xfId="0" applyNumberFormat="1" applyFont="1" applyFill="1" applyBorder="1" applyAlignment="1">
      <alignment horizontal="left"/>
    </xf>
    <xf numFmtId="0" fontId="10" fillId="34" borderId="52" xfId="0" applyFont="1" applyFill="1" applyBorder="1" applyAlignment="1">
      <alignment/>
    </xf>
    <xf numFmtId="0" fontId="10" fillId="34" borderId="54" xfId="0" applyNumberFormat="1" applyFont="1" applyFill="1" applyBorder="1" applyAlignment="1">
      <alignment horizontal="left"/>
    </xf>
    <xf numFmtId="0" fontId="10" fillId="34" borderId="0" xfId="0" applyFont="1" applyFill="1" applyBorder="1" applyAlignment="1">
      <alignment/>
    </xf>
    <xf numFmtId="0" fontId="10" fillId="34" borderId="56" xfId="0" applyNumberFormat="1" applyFont="1" applyFill="1" applyBorder="1" applyAlignment="1">
      <alignment horizontal="left"/>
    </xf>
    <xf numFmtId="0" fontId="10" fillId="34" borderId="57" xfId="0" applyFont="1" applyFill="1" applyBorder="1" applyAlignment="1">
      <alignment/>
    </xf>
    <xf numFmtId="0" fontId="8" fillId="34" borderId="13" xfId="0" applyNumberFormat="1" applyFont="1" applyFill="1" applyBorder="1" applyAlignment="1">
      <alignment horizontal="left"/>
    </xf>
    <xf numFmtId="0" fontId="10" fillId="34" borderId="15" xfId="0" applyFont="1" applyFill="1" applyBorder="1" applyAlignment="1">
      <alignment/>
    </xf>
    <xf numFmtId="172" fontId="10" fillId="34" borderId="15" xfId="0" applyNumberFormat="1" applyFont="1" applyFill="1" applyBorder="1" applyAlignment="1">
      <alignment/>
    </xf>
    <xf numFmtId="0" fontId="8" fillId="34" borderId="15" xfId="0" applyNumberFormat="1" applyFont="1" applyFill="1" applyBorder="1" applyAlignment="1">
      <alignment horizontal="left"/>
    </xf>
    <xf numFmtId="172" fontId="10" fillId="34" borderId="16" xfId="0" applyNumberFormat="1" applyFont="1" applyFill="1" applyBorder="1" applyAlignment="1">
      <alignment/>
    </xf>
    <xf numFmtId="0" fontId="8" fillId="34" borderId="17" xfId="0" applyNumberFormat="1" applyFont="1" applyFill="1" applyBorder="1" applyAlignment="1">
      <alignment horizontal="left"/>
    </xf>
    <xf numFmtId="0" fontId="10" fillId="34" borderId="11" xfId="0" applyFont="1" applyFill="1" applyBorder="1" applyAlignment="1">
      <alignment/>
    </xf>
    <xf numFmtId="172" fontId="10" fillId="34" borderId="11" xfId="0" applyNumberFormat="1" applyFont="1" applyFill="1" applyBorder="1" applyAlignment="1">
      <alignment/>
    </xf>
    <xf numFmtId="0" fontId="8" fillId="34" borderId="11" xfId="0" applyNumberFormat="1" applyFont="1" applyFill="1" applyBorder="1" applyAlignment="1">
      <alignment horizontal="left"/>
    </xf>
    <xf numFmtId="172" fontId="10" fillId="34" borderId="44" xfId="0" applyNumberFormat="1" applyFont="1" applyFill="1" applyBorder="1" applyAlignment="1">
      <alignment/>
    </xf>
    <xf numFmtId="0" fontId="14" fillId="0" borderId="0" xfId="54" applyFont="1">
      <alignment horizontal="left"/>
      <protection/>
    </xf>
    <xf numFmtId="0" fontId="13" fillId="0" borderId="0" xfId="53">
      <alignment/>
      <protection/>
    </xf>
    <xf numFmtId="1" fontId="5" fillId="0" borderId="59" xfId="53" applyNumberFormat="1" applyFont="1" applyFill="1" applyBorder="1" applyAlignment="1">
      <alignment horizontal="left"/>
      <protection/>
    </xf>
    <xf numFmtId="1" fontId="5" fillId="0" borderId="60" xfId="53" applyNumberFormat="1" applyFont="1" applyFill="1" applyBorder="1" applyAlignment="1">
      <alignment horizontal="right"/>
      <protection/>
    </xf>
    <xf numFmtId="1" fontId="5" fillId="0" borderId="61" xfId="53" applyNumberFormat="1" applyFont="1" applyFill="1" applyBorder="1" applyAlignment="1">
      <alignment horizontal="right"/>
      <protection/>
    </xf>
    <xf numFmtId="1" fontId="5" fillId="0" borderId="62" xfId="53" applyNumberFormat="1" applyFont="1" applyFill="1" applyBorder="1" applyAlignment="1">
      <alignment horizontal="left"/>
      <protection/>
    </xf>
    <xf numFmtId="0" fontId="7" fillId="0" borderId="0" xfId="53" applyFont="1" applyFill="1" applyBorder="1">
      <alignment/>
      <protection/>
    </xf>
    <xf numFmtId="189" fontId="7" fillId="0" borderId="0" xfId="53" applyNumberFormat="1" applyFont="1" applyFill="1" applyBorder="1" applyAlignment="1">
      <alignment/>
      <protection/>
    </xf>
    <xf numFmtId="1" fontId="7" fillId="0" borderId="63" xfId="53" applyNumberFormat="1" applyFont="1" applyFill="1" applyBorder="1" applyAlignment="1">
      <alignment/>
      <protection/>
    </xf>
    <xf numFmtId="1" fontId="5" fillId="0" borderId="62" xfId="53" applyNumberFormat="1" applyFont="1" applyFill="1" applyBorder="1" applyAlignment="1">
      <alignment/>
      <protection/>
    </xf>
    <xf numFmtId="1" fontId="7" fillId="0" borderId="0" xfId="53" applyNumberFormat="1" applyFont="1" applyFill="1" applyBorder="1" applyAlignment="1">
      <alignment/>
      <protection/>
    </xf>
    <xf numFmtId="37" fontId="7" fillId="0" borderId="0" xfId="53" applyNumberFormat="1" applyFont="1" applyFill="1" applyBorder="1" applyAlignment="1">
      <alignment/>
      <protection/>
    </xf>
    <xf numFmtId="37" fontId="7" fillId="0" borderId="63" xfId="53" applyNumberFormat="1" applyFont="1" applyFill="1" applyBorder="1" applyAlignment="1">
      <alignment/>
      <protection/>
    </xf>
    <xf numFmtId="49" fontId="6" fillId="0" borderId="13" xfId="53" applyNumberFormat="1" applyFont="1" applyFill="1" applyBorder="1" applyAlignment="1">
      <alignment vertical="top"/>
      <protection/>
    </xf>
    <xf numFmtId="49" fontId="7" fillId="0" borderId="15" xfId="54" applyNumberFormat="1" applyFont="1" applyFill="1" applyBorder="1" applyAlignment="1">
      <alignment vertical="top"/>
      <protection/>
    </xf>
    <xf numFmtId="49" fontId="13" fillId="0" borderId="16" xfId="53" applyNumberFormat="1" applyFont="1" applyFill="1" applyBorder="1" applyAlignment="1">
      <alignment vertical="top"/>
      <protection/>
    </xf>
    <xf numFmtId="49" fontId="7" fillId="0" borderId="12" xfId="54" applyNumberFormat="1" applyFont="1" applyFill="1" applyBorder="1" applyAlignment="1">
      <alignment vertical="top"/>
      <protection/>
    </xf>
    <xf numFmtId="49" fontId="0" fillId="0" borderId="0" xfId="0" applyNumberFormat="1" applyFont="1" applyAlignment="1">
      <alignment vertical="top"/>
    </xf>
    <xf numFmtId="49" fontId="7" fillId="0" borderId="37" xfId="54" applyNumberFormat="1" applyFont="1" applyFill="1" applyBorder="1" applyAlignment="1">
      <alignment vertical="top"/>
      <protection/>
    </xf>
    <xf numFmtId="175" fontId="6" fillId="0" borderId="14" xfId="55" applyNumberFormat="1" applyFont="1" applyFill="1" applyBorder="1" applyAlignment="1">
      <alignment horizontal="center"/>
      <protection/>
    </xf>
    <xf numFmtId="49" fontId="7" fillId="0" borderId="0" xfId="54" applyNumberFormat="1" applyFont="1" applyAlignment="1">
      <alignment vertical="top"/>
      <protection/>
    </xf>
    <xf numFmtId="38" fontId="7" fillId="0" borderId="47" xfId="56" applyNumberFormat="1" applyFill="1" applyBorder="1" applyAlignment="1">
      <alignment/>
      <protection/>
    </xf>
    <xf numFmtId="1" fontId="5" fillId="0" borderId="64" xfId="53" applyNumberFormat="1" applyFont="1" applyFill="1" applyBorder="1" applyAlignment="1">
      <alignment horizontal="left"/>
      <protection/>
    </xf>
    <xf numFmtId="37" fontId="7" fillId="0" borderId="65" xfId="53" applyNumberFormat="1" applyFont="1" applyFill="1" applyBorder="1" applyAlignment="1">
      <alignment/>
      <protection/>
    </xf>
    <xf numFmtId="0" fontId="0" fillId="0" borderId="65" xfId="0" applyBorder="1" applyAlignment="1">
      <alignment/>
    </xf>
    <xf numFmtId="49" fontId="7" fillId="0" borderId="17" xfId="53" applyNumberFormat="1" applyFont="1" applyFill="1" applyBorder="1" applyAlignment="1">
      <alignment vertical="top"/>
      <protection/>
    </xf>
    <xf numFmtId="49" fontId="7" fillId="0" borderId="11" xfId="54" applyNumberFormat="1" applyFont="1" applyFill="1" applyBorder="1" applyAlignment="1">
      <alignment vertical="top"/>
      <protection/>
    </xf>
    <xf numFmtId="49" fontId="13" fillId="0" borderId="44" xfId="53" applyNumberFormat="1" applyFont="1" applyFill="1" applyBorder="1" applyAlignment="1">
      <alignment vertical="top"/>
      <protection/>
    </xf>
    <xf numFmtId="1" fontId="5" fillId="0" borderId="66" xfId="53" applyNumberFormat="1" applyFont="1" applyFill="1" applyBorder="1" applyAlignment="1">
      <alignment horizontal="left"/>
      <protection/>
    </xf>
    <xf numFmtId="1" fontId="5" fillId="0" borderId="67" xfId="53" applyNumberFormat="1" applyFont="1" applyFill="1" applyBorder="1" applyAlignment="1">
      <alignment horizontal="left"/>
      <protection/>
    </xf>
    <xf numFmtId="9" fontId="7" fillId="0" borderId="11" xfId="53" applyNumberFormat="1" applyFont="1" applyFill="1" applyBorder="1" applyAlignment="1">
      <alignment/>
      <protection/>
    </xf>
    <xf numFmtId="9" fontId="7" fillId="0" borderId="68" xfId="53" applyNumberFormat="1" applyFont="1" applyFill="1" applyBorder="1" applyAlignment="1">
      <alignment/>
      <protection/>
    </xf>
    <xf numFmtId="1" fontId="5" fillId="0" borderId="0" xfId="53" applyNumberFormat="1" applyFont="1" applyAlignment="1">
      <alignment/>
      <protection/>
    </xf>
    <xf numFmtId="1" fontId="13" fillId="0" borderId="0" xfId="53" applyNumberFormat="1" applyAlignment="1">
      <alignment/>
      <protection/>
    </xf>
    <xf numFmtId="1" fontId="5" fillId="0" borderId="13" xfId="53" applyNumberFormat="1" applyFont="1" applyFill="1" applyBorder="1" applyAlignment="1">
      <alignment horizontal="right"/>
      <protection/>
    </xf>
    <xf numFmtId="1" fontId="5" fillId="0" borderId="17" xfId="53" applyNumberFormat="1" applyFont="1" applyFill="1" applyBorder="1" applyAlignment="1">
      <alignment horizontal="right"/>
      <protection/>
    </xf>
    <xf numFmtId="0" fontId="7" fillId="33" borderId="13" xfId="54" applyFont="1" applyFill="1" applyBorder="1">
      <alignment horizontal="left"/>
      <protection/>
    </xf>
    <xf numFmtId="0" fontId="7" fillId="33" borderId="15" xfId="54" applyFill="1" applyBorder="1">
      <alignment horizontal="left"/>
      <protection/>
    </xf>
    <xf numFmtId="0" fontId="7" fillId="33" borderId="16" xfId="54" applyFill="1" applyBorder="1">
      <alignment horizontal="left"/>
      <protection/>
    </xf>
    <xf numFmtId="0" fontId="7" fillId="33" borderId="12" xfId="54" applyFont="1" applyFill="1" applyBorder="1">
      <alignment horizontal="left"/>
      <protection/>
    </xf>
    <xf numFmtId="0" fontId="7" fillId="33" borderId="0" xfId="54" applyFill="1" applyBorder="1">
      <alignment horizontal="left"/>
      <protection/>
    </xf>
    <xf numFmtId="0" fontId="7" fillId="33" borderId="37" xfId="54" applyFill="1" applyBorder="1">
      <alignment horizontal="left"/>
      <protection/>
    </xf>
    <xf numFmtId="0" fontId="7" fillId="33" borderId="12" xfId="54" applyFill="1" applyBorder="1">
      <alignment horizontal="left"/>
      <protection/>
    </xf>
    <xf numFmtId="0" fontId="6" fillId="33" borderId="69" xfId="54" applyFont="1" applyFill="1" applyBorder="1" applyAlignment="1">
      <alignment horizontal="center"/>
      <protection/>
    </xf>
    <xf numFmtId="0" fontId="6" fillId="33" borderId="70" xfId="54" applyFont="1" applyFill="1" applyBorder="1">
      <alignment horizontal="left"/>
      <protection/>
    </xf>
    <xf numFmtId="0" fontId="7" fillId="33" borderId="70" xfId="54" applyFill="1" applyBorder="1">
      <alignment horizontal="left"/>
      <protection/>
    </xf>
    <xf numFmtId="0" fontId="7" fillId="33" borderId="71" xfId="54" applyFill="1" applyBorder="1">
      <alignment horizontal="left"/>
      <protection/>
    </xf>
    <xf numFmtId="0" fontId="7" fillId="33" borderId="12" xfId="54" applyFill="1" applyBorder="1" applyAlignment="1">
      <alignment horizontal="center"/>
      <protection/>
    </xf>
    <xf numFmtId="49" fontId="7" fillId="33" borderId="0" xfId="54" applyNumberFormat="1" applyFont="1" applyFill="1" applyBorder="1">
      <alignment horizontal="left"/>
      <protection/>
    </xf>
    <xf numFmtId="49" fontId="7" fillId="33" borderId="0" xfId="54" applyNumberFormat="1" applyFill="1" applyBorder="1">
      <alignment horizontal="left"/>
      <protection/>
    </xf>
    <xf numFmtId="49" fontId="7" fillId="33" borderId="37" xfId="54" applyNumberFormat="1" applyFill="1" applyBorder="1">
      <alignment horizontal="left"/>
      <protection/>
    </xf>
    <xf numFmtId="0" fontId="14" fillId="33" borderId="12" xfId="54" applyFont="1" applyFill="1" applyBorder="1">
      <alignment horizontal="left"/>
      <protection/>
    </xf>
    <xf numFmtId="0" fontId="15" fillId="33" borderId="12" xfId="54" applyFont="1" applyFill="1" applyBorder="1" applyAlignment="1">
      <alignment horizontal="right" vertical="center"/>
      <protection/>
    </xf>
    <xf numFmtId="49" fontId="6" fillId="33" borderId="0" xfId="54" applyNumberFormat="1" applyFont="1" applyFill="1" applyBorder="1">
      <alignment horizontal="left"/>
      <protection/>
    </xf>
    <xf numFmtId="0" fontId="7" fillId="33" borderId="69" xfId="54" applyFont="1" applyFill="1" applyBorder="1">
      <alignment horizontal="left"/>
      <protection/>
    </xf>
    <xf numFmtId="49" fontId="7" fillId="33" borderId="70" xfId="54" applyNumberFormat="1" applyFill="1" applyBorder="1">
      <alignment horizontal="left"/>
      <protection/>
    </xf>
    <xf numFmtId="49" fontId="7" fillId="33" borderId="71" xfId="54" applyNumberFormat="1" applyFill="1" applyBorder="1">
      <alignment horizontal="left"/>
      <protection/>
    </xf>
    <xf numFmtId="0" fontId="6" fillId="33" borderId="12" xfId="54" applyFont="1" applyFill="1" applyBorder="1" applyAlignment="1">
      <alignment horizontal="left"/>
      <protection/>
    </xf>
    <xf numFmtId="49" fontId="7" fillId="33" borderId="69" xfId="54" applyNumberFormat="1" applyFill="1" applyBorder="1">
      <alignment horizontal="left"/>
      <protection/>
    </xf>
    <xf numFmtId="49" fontId="7" fillId="33" borderId="12" xfId="54" applyNumberFormat="1" applyFill="1" applyBorder="1">
      <alignment horizontal="left"/>
      <protection/>
    </xf>
    <xf numFmtId="49" fontId="7" fillId="33" borderId="12" xfId="54" applyNumberFormat="1" applyFont="1" applyFill="1" applyBorder="1">
      <alignment horizontal="left"/>
      <protection/>
    </xf>
    <xf numFmtId="0" fontId="7" fillId="33" borderId="17" xfId="54" applyFill="1" applyBorder="1">
      <alignment horizontal="left"/>
      <protection/>
    </xf>
    <xf numFmtId="49" fontId="7" fillId="33" borderId="11" xfId="54" applyNumberFormat="1" applyFill="1" applyBorder="1">
      <alignment horizontal="left"/>
      <protection/>
    </xf>
    <xf numFmtId="49" fontId="7" fillId="33" borderId="44" xfId="54" applyNumberFormat="1" applyFill="1" applyBorder="1">
      <alignment horizontal="left"/>
      <protection/>
    </xf>
    <xf numFmtId="193" fontId="7" fillId="0" borderId="0" xfId="53" applyNumberFormat="1" applyFont="1" applyFill="1" applyBorder="1" applyAlignment="1">
      <alignment/>
      <protection/>
    </xf>
    <xf numFmtId="193" fontId="7" fillId="0" borderId="63" xfId="53" applyNumberFormat="1" applyFont="1" applyFill="1" applyBorder="1" applyAlignment="1">
      <alignment/>
      <protection/>
    </xf>
    <xf numFmtId="193" fontId="7" fillId="0" borderId="72" xfId="53" applyNumberFormat="1" applyFont="1" applyFill="1" applyBorder="1" applyAlignment="1">
      <alignment/>
      <protection/>
    </xf>
    <xf numFmtId="49" fontId="7" fillId="33" borderId="0" xfId="54" applyNumberFormat="1" applyFont="1" applyFill="1" applyBorder="1" applyAlignment="1">
      <alignment horizontal="left" vertical="top" wrapText="1"/>
      <protection/>
    </xf>
    <xf numFmtId="0" fontId="13" fillId="0" borderId="0" xfId="53" applyFont="1">
      <alignment/>
      <protection/>
    </xf>
    <xf numFmtId="49" fontId="7" fillId="33" borderId="0" xfId="54" applyNumberFormat="1" applyFont="1" applyFill="1" applyBorder="1" applyAlignment="1">
      <alignment horizontal="left" vertical="top"/>
      <protection/>
    </xf>
    <xf numFmtId="192" fontId="13" fillId="0" borderId="16" xfId="53" applyNumberFormat="1" applyFill="1" applyBorder="1" applyAlignment="1">
      <alignment/>
      <protection/>
    </xf>
    <xf numFmtId="192" fontId="13" fillId="0" borderId="44" xfId="53" applyNumberFormat="1" applyFill="1" applyBorder="1" applyAlignment="1">
      <alignment/>
      <protection/>
    </xf>
    <xf numFmtId="49" fontId="6" fillId="33" borderId="12" xfId="54" applyNumberFormat="1" applyFont="1" applyFill="1" applyBorder="1">
      <alignment horizontal="left"/>
      <protection/>
    </xf>
    <xf numFmtId="0" fontId="6" fillId="33" borderId="73" xfId="54" applyFont="1" applyFill="1" applyBorder="1">
      <alignment horizontal="left"/>
      <protection/>
    </xf>
    <xf numFmtId="0" fontId="7" fillId="33" borderId="74" xfId="54" applyFill="1" applyBorder="1">
      <alignment horizontal="left"/>
      <protection/>
    </xf>
    <xf numFmtId="0" fontId="7" fillId="33" borderId="75" xfId="54" applyFill="1" applyBorder="1">
      <alignment horizontal="left"/>
      <protection/>
    </xf>
    <xf numFmtId="0" fontId="7" fillId="33" borderId="0" xfId="54" applyFont="1" applyFill="1" applyBorder="1">
      <alignment horizontal="left"/>
      <protection/>
    </xf>
    <xf numFmtId="49" fontId="6" fillId="33" borderId="73" xfId="54" applyNumberFormat="1" applyFont="1" applyFill="1" applyBorder="1">
      <alignment horizontal="left"/>
      <protection/>
    </xf>
    <xf numFmtId="49" fontId="7" fillId="33" borderId="74" xfId="54" applyNumberFormat="1" applyFill="1" applyBorder="1">
      <alignment horizontal="left"/>
      <protection/>
    </xf>
    <xf numFmtId="49" fontId="7" fillId="33" borderId="75" xfId="54" applyNumberFormat="1" applyFill="1" applyBorder="1">
      <alignment horizontal="left"/>
      <protection/>
    </xf>
    <xf numFmtId="49" fontId="7" fillId="33" borderId="44" xfId="58" applyNumberFormat="1" applyFill="1" applyBorder="1" applyAlignment="1">
      <alignment/>
      <protection/>
    </xf>
    <xf numFmtId="49" fontId="7" fillId="33" borderId="11" xfId="58" applyNumberFormat="1" applyFill="1" applyBorder="1" applyAlignment="1">
      <alignment horizontal="left"/>
      <protection/>
    </xf>
    <xf numFmtId="49" fontId="7" fillId="33" borderId="11" xfId="58" applyNumberFormat="1" applyFill="1" applyBorder="1" applyAlignment="1">
      <alignment/>
      <protection/>
    </xf>
    <xf numFmtId="49" fontId="7" fillId="33" borderId="17" xfId="58" applyNumberFormat="1" applyFill="1" applyBorder="1" applyAlignment="1">
      <alignment/>
      <protection/>
    </xf>
    <xf numFmtId="49" fontId="7" fillId="33" borderId="37" xfId="58" applyNumberFormat="1" applyFill="1" applyBorder="1" applyAlignment="1">
      <alignment horizontal="left"/>
      <protection/>
    </xf>
    <xf numFmtId="49" fontId="7" fillId="33" borderId="0" xfId="58" applyNumberFormat="1" applyFont="1" applyFill="1" applyBorder="1" applyAlignment="1">
      <alignment horizontal="left"/>
      <protection/>
    </xf>
    <xf numFmtId="49" fontId="7" fillId="33" borderId="12" xfId="58" applyNumberFormat="1" applyFont="1" applyFill="1" applyBorder="1" applyAlignment="1">
      <alignment horizontal="left"/>
      <protection/>
    </xf>
    <xf numFmtId="49" fontId="7" fillId="33" borderId="0" xfId="58" applyNumberFormat="1" applyFill="1" applyBorder="1" applyAlignment="1">
      <alignment/>
      <protection/>
    </xf>
    <xf numFmtId="49" fontId="7" fillId="33" borderId="0" xfId="58" applyNumberFormat="1" applyFill="1" applyBorder="1" applyAlignment="1">
      <alignment horizontal="left"/>
      <protection/>
    </xf>
    <xf numFmtId="49" fontId="7" fillId="33" borderId="12" xfId="58" applyNumberFormat="1" applyFill="1" applyBorder="1" applyAlignment="1">
      <alignment horizontal="left"/>
      <protection/>
    </xf>
    <xf numFmtId="49" fontId="7" fillId="33" borderId="37" xfId="58" applyNumberFormat="1" applyFont="1" applyFill="1" applyBorder="1" applyAlignment="1">
      <alignment horizontal="left"/>
      <protection/>
    </xf>
    <xf numFmtId="49" fontId="7" fillId="33" borderId="16" xfId="58" applyNumberFormat="1" applyFill="1" applyBorder="1" applyAlignment="1">
      <alignment/>
      <protection/>
    </xf>
    <xf numFmtId="49" fontId="7" fillId="33" borderId="15" xfId="58" applyNumberFormat="1" applyFill="1" applyBorder="1" applyAlignment="1">
      <alignment/>
      <protection/>
    </xf>
    <xf numFmtId="49" fontId="7" fillId="33" borderId="15" xfId="58" applyNumberFormat="1" applyFont="1" applyFill="1" applyBorder="1" applyAlignment="1">
      <alignment horizontal="left"/>
      <protection/>
    </xf>
    <xf numFmtId="49" fontId="7" fillId="33" borderId="13" xfId="58" applyNumberFormat="1" applyFill="1" applyBorder="1" applyAlignment="1">
      <alignment/>
      <protection/>
    </xf>
    <xf numFmtId="0" fontId="6" fillId="33" borderId="12" xfId="54" applyFont="1" applyFill="1" applyBorder="1">
      <alignment horizontal="left"/>
      <protection/>
    </xf>
    <xf numFmtId="164" fontId="10" fillId="0" borderId="10" xfId="0" applyNumberFormat="1" applyFont="1" applyFill="1" applyBorder="1" applyAlignment="1">
      <alignment horizontal="center"/>
    </xf>
    <xf numFmtId="164" fontId="10" fillId="0" borderId="76" xfId="0" applyNumberFormat="1" applyFont="1" applyFill="1" applyBorder="1" applyAlignment="1">
      <alignment horizontal="center"/>
    </xf>
    <xf numFmtId="0" fontId="4" fillId="0" borderId="13" xfId="0" applyNumberFormat="1" applyFont="1" applyFill="1" applyBorder="1" applyAlignment="1">
      <alignment horizontal="left"/>
    </xf>
    <xf numFmtId="0" fontId="4" fillId="0" borderId="77" xfId="0" applyNumberFormat="1" applyFont="1" applyFill="1" applyBorder="1" applyAlignment="1">
      <alignment horizontal="left"/>
    </xf>
    <xf numFmtId="0" fontId="4" fillId="0" borderId="15" xfId="0" applyFont="1" applyFill="1" applyBorder="1" applyAlignment="1">
      <alignment/>
    </xf>
    <xf numFmtId="0" fontId="4" fillId="0" borderId="78" xfId="0" applyNumberFormat="1" applyFont="1" applyFill="1" applyBorder="1" applyAlignment="1">
      <alignment horizontal="center"/>
    </xf>
    <xf numFmtId="0" fontId="4" fillId="0" borderId="79" xfId="0" applyNumberFormat="1" applyFont="1" applyFill="1" applyBorder="1" applyAlignment="1">
      <alignment horizontal="center"/>
    </xf>
    <xf numFmtId="0" fontId="4" fillId="0" borderId="80" xfId="0" applyNumberFormat="1" applyFont="1" applyFill="1" applyBorder="1" applyAlignment="1">
      <alignment horizontal="left"/>
    </xf>
    <xf numFmtId="0" fontId="5" fillId="0" borderId="81" xfId="0" applyNumberFormat="1" applyFont="1" applyFill="1" applyBorder="1" applyAlignment="1">
      <alignment horizontal="left"/>
    </xf>
    <xf numFmtId="0" fontId="5" fillId="0" borderId="82" xfId="0" applyFont="1" applyFill="1" applyBorder="1" applyAlignment="1">
      <alignment/>
    </xf>
    <xf numFmtId="1" fontId="0" fillId="0" borderId="48" xfId="0" applyNumberFormat="1" applyFill="1" applyBorder="1" applyAlignment="1">
      <alignment horizontal="center"/>
    </xf>
    <xf numFmtId="1" fontId="0" fillId="0" borderId="82" xfId="0" applyNumberFormat="1" applyFill="1" applyBorder="1" applyAlignment="1">
      <alignment/>
    </xf>
    <xf numFmtId="1" fontId="0" fillId="0" borderId="83" xfId="0" applyNumberFormat="1" applyFill="1" applyBorder="1" applyAlignment="1">
      <alignment horizontal="center"/>
    </xf>
    <xf numFmtId="1" fontId="0" fillId="0" borderId="84" xfId="0" applyNumberFormat="1" applyFill="1" applyBorder="1" applyAlignment="1">
      <alignment horizontal="center"/>
    </xf>
    <xf numFmtId="1" fontId="0" fillId="0" borderId="85" xfId="0" applyNumberFormat="1" applyFill="1" applyBorder="1" applyAlignment="1">
      <alignment horizontal="center"/>
    </xf>
    <xf numFmtId="1" fontId="0" fillId="0" borderId="86" xfId="0" applyNumberFormat="1" applyFill="1" applyBorder="1" applyAlignment="1">
      <alignment horizontal="center"/>
    </xf>
    <xf numFmtId="1" fontId="0" fillId="0" borderId="87" xfId="0" applyNumberFormat="1" applyFill="1" applyBorder="1" applyAlignment="1">
      <alignment/>
    </xf>
    <xf numFmtId="0" fontId="4" fillId="0" borderId="88" xfId="0" applyNumberFormat="1" applyFont="1" applyFill="1" applyBorder="1" applyAlignment="1">
      <alignment horizontal="left"/>
    </xf>
    <xf numFmtId="0" fontId="5" fillId="0" borderId="89" xfId="0" applyNumberFormat="1" applyFont="1" applyFill="1" applyBorder="1" applyAlignment="1">
      <alignment horizontal="left"/>
    </xf>
    <xf numFmtId="0" fontId="5" fillId="0" borderId="90" xfId="0" applyFont="1" applyFill="1" applyBorder="1" applyAlignment="1">
      <alignment/>
    </xf>
    <xf numFmtId="1" fontId="0" fillId="0" borderId="50" xfId="0" applyNumberFormat="1" applyFill="1" applyBorder="1" applyAlignment="1">
      <alignment horizontal="center"/>
    </xf>
    <xf numFmtId="1" fontId="0" fillId="0" borderId="91" xfId="0" applyNumberFormat="1" applyFill="1" applyBorder="1" applyAlignment="1">
      <alignment/>
    </xf>
    <xf numFmtId="1" fontId="0" fillId="0" borderId="92" xfId="0" applyNumberFormat="1" applyFill="1" applyBorder="1" applyAlignment="1">
      <alignment horizontal="center"/>
    </xf>
    <xf numFmtId="1" fontId="0" fillId="0" borderId="93" xfId="0" applyNumberFormat="1" applyFill="1" applyBorder="1" applyAlignment="1">
      <alignment horizontal="center"/>
    </xf>
    <xf numFmtId="1" fontId="0" fillId="0" borderId="44" xfId="0" applyNumberFormat="1" applyFill="1" applyBorder="1" applyAlignment="1">
      <alignment horizontal="center"/>
    </xf>
    <xf numFmtId="0" fontId="4" fillId="0" borderId="94" xfId="56" applyNumberFormat="1" applyFont="1" applyFill="1" applyBorder="1" applyAlignment="1">
      <alignment horizontal="left"/>
      <protection/>
    </xf>
    <xf numFmtId="0" fontId="4" fillId="0" borderId="95" xfId="56" applyFont="1" applyFill="1" applyBorder="1" applyAlignment="1">
      <alignment horizontal="center"/>
      <protection/>
    </xf>
    <xf numFmtId="0" fontId="4" fillId="0" borderId="79" xfId="56" applyNumberFormat="1" applyFont="1" applyFill="1" applyBorder="1" applyAlignment="1">
      <alignment horizontal="center"/>
      <protection/>
    </xf>
    <xf numFmtId="0" fontId="4" fillId="0" borderId="96" xfId="56" applyNumberFormat="1" applyFont="1" applyFill="1" applyBorder="1" applyAlignment="1">
      <alignment horizontal="left"/>
      <protection/>
    </xf>
    <xf numFmtId="38" fontId="7" fillId="0" borderId="97" xfId="56" applyNumberFormat="1" applyFill="1" applyBorder="1" applyAlignment="1">
      <alignment/>
      <protection/>
    </xf>
    <xf numFmtId="38" fontId="7" fillId="0" borderId="98" xfId="56" applyNumberFormat="1" applyFill="1" applyBorder="1" applyAlignment="1">
      <alignment/>
      <protection/>
    </xf>
    <xf numFmtId="38" fontId="7" fillId="0" borderId="99" xfId="56" applyNumberFormat="1" applyFill="1" applyBorder="1" applyAlignment="1">
      <alignment/>
      <protection/>
    </xf>
    <xf numFmtId="38" fontId="7" fillId="0" borderId="34" xfId="56" applyNumberFormat="1" applyFill="1" applyBorder="1" applyAlignment="1">
      <alignment/>
      <protection/>
    </xf>
    <xf numFmtId="38" fontId="7" fillId="0" borderId="100" xfId="56" applyNumberFormat="1" applyFill="1" applyBorder="1" applyAlignment="1">
      <alignment/>
      <protection/>
    </xf>
    <xf numFmtId="38" fontId="7" fillId="0" borderId="101" xfId="56" applyNumberFormat="1" applyFill="1" applyBorder="1" applyAlignment="1">
      <alignment/>
      <protection/>
    </xf>
    <xf numFmtId="38" fontId="7" fillId="0" borderId="84" xfId="56" applyNumberFormat="1" applyFill="1" applyBorder="1" applyAlignment="1">
      <alignment/>
      <protection/>
    </xf>
    <xf numFmtId="38" fontId="7" fillId="0" borderId="0" xfId="56" applyNumberFormat="1" applyFill="1" applyBorder="1" applyAlignment="1">
      <alignment/>
      <protection/>
    </xf>
    <xf numFmtId="38" fontId="7" fillId="0" borderId="102" xfId="56" applyNumberFormat="1" applyFill="1" applyBorder="1" applyAlignment="1">
      <alignment/>
      <protection/>
    </xf>
    <xf numFmtId="38" fontId="7" fillId="0" borderId="87" xfId="56" applyNumberFormat="1" applyFill="1" applyBorder="1" applyAlignment="1">
      <alignment/>
      <protection/>
    </xf>
    <xf numFmtId="38" fontId="7" fillId="0" borderId="103" xfId="56" applyNumberFormat="1" applyFill="1" applyBorder="1" applyAlignment="1">
      <alignment/>
      <protection/>
    </xf>
    <xf numFmtId="38" fontId="7" fillId="0" borderId="104" xfId="56" applyNumberFormat="1" applyFill="1" applyBorder="1" applyAlignment="1">
      <alignment/>
      <protection/>
    </xf>
    <xf numFmtId="0" fontId="4" fillId="0" borderId="17" xfId="56" applyNumberFormat="1" applyFont="1" applyFill="1" applyBorder="1" applyAlignment="1">
      <alignment horizontal="left"/>
      <protection/>
    </xf>
    <xf numFmtId="168" fontId="7" fillId="0" borderId="31" xfId="56" applyNumberFormat="1" applyFill="1" applyBorder="1" applyAlignment="1">
      <alignment/>
      <protection/>
    </xf>
    <xf numFmtId="168" fontId="7" fillId="0" borderId="105" xfId="56" applyNumberFormat="1" applyFill="1" applyBorder="1" applyAlignment="1">
      <alignment/>
      <protection/>
    </xf>
    <xf numFmtId="168" fontId="7" fillId="0" borderId="106" xfId="56" applyNumberFormat="1" applyFill="1" applyBorder="1" applyAlignment="1">
      <alignment/>
      <protection/>
    </xf>
    <xf numFmtId="0" fontId="14" fillId="0" borderId="0" xfId="57" applyFont="1">
      <alignment horizontal="left"/>
      <protection/>
    </xf>
    <xf numFmtId="0" fontId="5" fillId="0" borderId="107" xfId="57" applyFont="1" applyFill="1" applyBorder="1" applyAlignment="1">
      <alignment/>
      <protection/>
    </xf>
    <xf numFmtId="0" fontId="7" fillId="0" borderId="108" xfId="57" applyFill="1" applyBorder="1" applyAlignment="1">
      <alignment/>
      <protection/>
    </xf>
    <xf numFmtId="2" fontId="7" fillId="0" borderId="109" xfId="57" applyNumberFormat="1" applyFill="1" applyBorder="1" applyAlignment="1">
      <alignment/>
      <protection/>
    </xf>
    <xf numFmtId="172" fontId="7" fillId="0" borderId="65" xfId="57" applyNumberFormat="1" applyFill="1" applyBorder="1" applyAlignment="1">
      <alignment/>
      <protection/>
    </xf>
    <xf numFmtId="174" fontId="7" fillId="0" borderId="110" xfId="57" applyNumberFormat="1" applyFill="1" applyBorder="1" applyAlignment="1">
      <alignment/>
      <protection/>
    </xf>
    <xf numFmtId="0" fontId="7" fillId="0" borderId="111" xfId="57" applyFill="1" applyBorder="1" applyAlignment="1">
      <alignment/>
      <protection/>
    </xf>
    <xf numFmtId="0" fontId="6" fillId="0" borderId="0" xfId="0" applyNumberFormat="1" applyFont="1" applyFill="1" applyBorder="1" applyAlignment="1">
      <alignment horizontal="right"/>
    </xf>
    <xf numFmtId="174" fontId="7" fillId="0" borderId="112" xfId="57" applyNumberFormat="1" applyFill="1" applyBorder="1" applyAlignment="1">
      <alignment/>
      <protection/>
    </xf>
    <xf numFmtId="172" fontId="6" fillId="0" borderId="14" xfId="0" applyNumberFormat="1" applyFont="1" applyFill="1" applyBorder="1" applyAlignment="1">
      <alignment/>
    </xf>
    <xf numFmtId="0" fontId="4" fillId="0" borderId="37" xfId="0" applyNumberFormat="1" applyFont="1" applyFill="1" applyBorder="1" applyAlignment="1">
      <alignment horizontal="right"/>
    </xf>
    <xf numFmtId="172" fontId="4" fillId="0" borderId="65" xfId="0" applyNumberFormat="1" applyFont="1" applyFill="1" applyBorder="1" applyAlignment="1">
      <alignment/>
    </xf>
    <xf numFmtId="0" fontId="10" fillId="0" borderId="18" xfId="0" applyNumberFormat="1" applyFont="1" applyFill="1" applyBorder="1" applyAlignment="1" applyProtection="1">
      <alignment horizontal="right"/>
      <protection locked="0"/>
    </xf>
    <xf numFmtId="0" fontId="10" fillId="0" borderId="19" xfId="0" applyFont="1" applyFill="1" applyBorder="1" applyAlignment="1" applyProtection="1">
      <alignment/>
      <protection locked="0"/>
    </xf>
    <xf numFmtId="0" fontId="10" fillId="0" borderId="45" xfId="0" applyFont="1" applyFill="1" applyBorder="1" applyAlignment="1" applyProtection="1">
      <alignment/>
      <protection locked="0"/>
    </xf>
    <xf numFmtId="0" fontId="10" fillId="0" borderId="18" xfId="0" applyFont="1" applyFill="1" applyBorder="1" applyAlignment="1">
      <alignment/>
    </xf>
    <xf numFmtId="0" fontId="10" fillId="0" borderId="19" xfId="0" applyFont="1" applyFill="1" applyBorder="1" applyAlignment="1">
      <alignment/>
    </xf>
    <xf numFmtId="0" fontId="10" fillId="0" borderId="45" xfId="0" applyFont="1" applyFill="1" applyBorder="1" applyAlignment="1">
      <alignment/>
    </xf>
    <xf numFmtId="0" fontId="16" fillId="0" borderId="0" xfId="58" applyFont="1">
      <alignment horizontal="left"/>
      <protection/>
    </xf>
    <xf numFmtId="37" fontId="7" fillId="0" borderId="47" xfId="53" applyNumberFormat="1" applyFont="1" applyFill="1" applyBorder="1" applyAlignment="1">
      <alignment/>
      <protection/>
    </xf>
    <xf numFmtId="164" fontId="7" fillId="0" borderId="97" xfId="50" applyNumberFormat="1" applyFont="1" applyFill="1" applyBorder="1" applyAlignment="1">
      <alignment/>
    </xf>
    <xf numFmtId="164" fontId="7" fillId="0" borderId="97" xfId="56" applyNumberFormat="1" applyFill="1" applyBorder="1" applyAlignment="1">
      <alignment/>
      <protection/>
    </xf>
    <xf numFmtId="164" fontId="7" fillId="0" borderId="98" xfId="56" applyNumberFormat="1" applyFill="1" applyBorder="1" applyAlignment="1">
      <alignment/>
      <protection/>
    </xf>
    <xf numFmtId="196" fontId="7" fillId="0" borderId="14" xfId="50" applyNumberFormat="1" applyFont="1" applyFill="1" applyBorder="1" applyAlignment="1">
      <alignment/>
    </xf>
    <xf numFmtId="196" fontId="7" fillId="0" borderId="113" xfId="50" applyNumberFormat="1" applyFont="1" applyFill="1" applyBorder="1" applyAlignment="1">
      <alignment/>
    </xf>
    <xf numFmtId="1" fontId="9" fillId="0" borderId="0" xfId="0" applyNumberFormat="1" applyFont="1" applyFill="1" applyBorder="1" applyAlignment="1">
      <alignment horizontal="left"/>
    </xf>
    <xf numFmtId="170" fontId="11" fillId="0" borderId="14" xfId="50" applyFont="1" applyFill="1" applyBorder="1" applyAlignment="1">
      <alignment horizontal="center"/>
    </xf>
    <xf numFmtId="170" fontId="10" fillId="0" borderId="11" xfId="50" applyFont="1" applyFill="1" applyBorder="1" applyAlignment="1">
      <alignment/>
    </xf>
    <xf numFmtId="0" fontId="0" fillId="0" borderId="0" xfId="0" applyAlignment="1">
      <alignment/>
    </xf>
    <xf numFmtId="0" fontId="10" fillId="0" borderId="15" xfId="0" applyFont="1" applyFill="1" applyBorder="1" applyAlignment="1">
      <alignment/>
    </xf>
    <xf numFmtId="0" fontId="7" fillId="0" borderId="16" xfId="0" applyFont="1" applyFill="1" applyBorder="1" applyAlignment="1">
      <alignment/>
    </xf>
    <xf numFmtId="0" fontId="7" fillId="0" borderId="37" xfId="0" applyFont="1" applyFill="1" applyBorder="1" applyAlignment="1">
      <alignment/>
    </xf>
    <xf numFmtId="0" fontId="0" fillId="0" borderId="65" xfId="0" applyBorder="1" applyAlignment="1">
      <alignment/>
    </xf>
    <xf numFmtId="0" fontId="7" fillId="0" borderId="17" xfId="0" applyFont="1" applyFill="1" applyBorder="1" applyAlignment="1">
      <alignment/>
    </xf>
    <xf numFmtId="0" fontId="7" fillId="0" borderId="44" xfId="0" applyFont="1" applyFill="1" applyBorder="1" applyAlignment="1">
      <alignment/>
    </xf>
    <xf numFmtId="0" fontId="9" fillId="0" borderId="13" xfId="0" applyFont="1" applyFill="1" applyBorder="1" applyAlignment="1">
      <alignment/>
    </xf>
    <xf numFmtId="0" fontId="10" fillId="0" borderId="0" xfId="0" applyFont="1" applyFill="1" applyBorder="1" applyAlignment="1">
      <alignment/>
    </xf>
    <xf numFmtId="0" fontId="7" fillId="33" borderId="12" xfId="54" applyFont="1" applyFill="1" applyBorder="1" applyAlignment="1">
      <alignment horizontal="left"/>
      <protection/>
    </xf>
    <xf numFmtId="0" fontId="7" fillId="33" borderId="0" xfId="54" applyFill="1" applyBorder="1" applyAlignment="1">
      <alignment horizontal="left"/>
      <protection/>
    </xf>
    <xf numFmtId="0" fontId="7" fillId="33" borderId="37" xfId="54" applyFill="1" applyBorder="1" applyAlignment="1">
      <alignment horizontal="left"/>
      <protection/>
    </xf>
    <xf numFmtId="0" fontId="6" fillId="33" borderId="73" xfId="54" applyFont="1" applyFill="1" applyBorder="1" applyAlignment="1">
      <alignment horizontal="left"/>
      <protection/>
    </xf>
    <xf numFmtId="0" fontId="7" fillId="33" borderId="74" xfId="54" applyFill="1" applyBorder="1" applyAlignment="1">
      <alignment horizontal="left"/>
      <protection/>
    </xf>
    <xf numFmtId="0" fontId="7" fillId="33" borderId="17" xfId="54" applyFill="1" applyBorder="1" applyAlignment="1">
      <alignment horizontal="left"/>
      <protection/>
    </xf>
    <xf numFmtId="49" fontId="7" fillId="33" borderId="11" xfId="54" applyNumberFormat="1" applyFill="1" applyBorder="1" applyAlignment="1">
      <alignment horizontal="left"/>
      <protection/>
    </xf>
    <xf numFmtId="49" fontId="7" fillId="33" borderId="44" xfId="54" applyNumberFormat="1" applyFill="1" applyBorder="1" applyAlignment="1">
      <alignment horizontal="left"/>
      <protection/>
    </xf>
    <xf numFmtId="0" fontId="7" fillId="33" borderId="12" xfId="54" applyFont="1" applyFill="1" applyBorder="1" applyAlignment="1">
      <alignment horizontal="left" vertical="top" wrapText="1"/>
      <protection/>
    </xf>
    <xf numFmtId="0" fontId="0" fillId="0" borderId="0" xfId="0" applyAlignment="1">
      <alignment horizontal="left" vertical="top" wrapText="1"/>
    </xf>
    <xf numFmtId="0" fontId="0" fillId="0" borderId="12" xfId="0" applyBorder="1" applyAlignment="1">
      <alignment horizontal="left" vertical="top" wrapText="1"/>
    </xf>
    <xf numFmtId="49" fontId="7" fillId="33" borderId="0" xfId="54" applyNumberFormat="1" applyFont="1" applyFill="1" applyBorder="1" applyAlignment="1">
      <alignment horizontal="left" vertical="top" wrapText="1"/>
      <protection/>
    </xf>
    <xf numFmtId="0" fontId="0" fillId="0" borderId="37" xfId="0" applyBorder="1" applyAlignment="1">
      <alignment horizontal="left" vertical="top" wrapText="1"/>
    </xf>
    <xf numFmtId="0" fontId="7" fillId="33" borderId="13" xfId="54" applyFont="1" applyFill="1" applyBorder="1" applyAlignment="1">
      <alignment horizontal="left" vertical="top" wrapText="1"/>
      <protection/>
    </xf>
    <xf numFmtId="0" fontId="0" fillId="0" borderId="15" xfId="0" applyBorder="1" applyAlignment="1">
      <alignment horizontal="left" vertical="top" wrapText="1"/>
    </xf>
    <xf numFmtId="0" fontId="0" fillId="0" borderId="16" xfId="0" applyBorder="1" applyAlignment="1">
      <alignment horizontal="left" vertical="top" wrapText="1"/>
    </xf>
    <xf numFmtId="0" fontId="7" fillId="33" borderId="0" xfId="54" applyFont="1" applyFill="1" applyBorder="1" applyAlignment="1">
      <alignment horizontal="left" vertical="top" wrapText="1"/>
      <protection/>
    </xf>
    <xf numFmtId="49" fontId="7" fillId="33" borderId="0" xfId="54" applyNumberFormat="1" applyFont="1" applyFill="1" applyBorder="1" applyAlignment="1">
      <alignment horizontal="left" wrapText="1"/>
      <protection/>
    </xf>
    <xf numFmtId="0" fontId="0" fillId="0" borderId="0" xfId="0" applyAlignment="1">
      <alignment horizontal="left" wrapText="1"/>
    </xf>
    <xf numFmtId="0" fontId="0" fillId="0" borderId="37" xfId="0" applyBorder="1" applyAlignment="1">
      <alignment horizontal="left" wrapText="1"/>
    </xf>
    <xf numFmtId="49" fontId="7" fillId="33" borderId="12" xfId="54" applyNumberFormat="1" applyFont="1" applyFill="1" applyBorder="1" applyAlignment="1">
      <alignment horizontal="left" vertical="top" wrapText="1"/>
      <protection/>
    </xf>
    <xf numFmtId="0" fontId="7" fillId="33" borderId="12" xfId="54" applyFont="1" applyFill="1" applyBorder="1" applyAlignment="1">
      <alignment horizontal="left" wrapText="1"/>
      <protection/>
    </xf>
    <xf numFmtId="0" fontId="0" fillId="0" borderId="12" xfId="0" applyBorder="1" applyAlignment="1">
      <alignment horizontal="left" wrapText="1"/>
    </xf>
    <xf numFmtId="0" fontId="7" fillId="33" borderId="13" xfId="58" applyNumberFormat="1" applyFont="1" applyFill="1" applyBorder="1" applyAlignment="1">
      <alignment horizontal="left" vertical="top" wrapText="1"/>
      <protection/>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1" xfId="0" applyBorder="1" applyAlignment="1">
      <alignment vertical="top" wrapText="1"/>
    </xf>
    <xf numFmtId="0" fontId="0" fillId="0" borderId="44" xfId="0" applyBorder="1" applyAlignment="1">
      <alignment vertical="top" wrapText="1"/>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_SOLVER1" xfId="42"/>
    <cellStyle name="Commentaire" xfId="43"/>
    <cellStyle name="Currency [0]_Solver Example" xfId="44"/>
    <cellStyle name="Currency_Solver Example" xfId="45"/>
    <cellStyle name="Entrée" xfId="46"/>
    <cellStyle name="Insatisfaisant" xfId="47"/>
    <cellStyle name="Comma" xfId="48"/>
    <cellStyle name="Comma [0]" xfId="49"/>
    <cellStyle name="Currency" xfId="50"/>
    <cellStyle name="Currency [0]" xfId="51"/>
    <cellStyle name="Neutre" xfId="52"/>
    <cellStyle name="Normal_Solver Example" xfId="53"/>
    <cellStyle name="Normal_SOLVER1" xfId="54"/>
    <cellStyle name="Normal_SOLVER2" xfId="55"/>
    <cellStyle name="Normal_SOLVER4" xfId="56"/>
    <cellStyle name="Normal_SOLVER5" xfId="57"/>
    <cellStyle name="Normal_SOLVER6"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104775</xdr:rowOff>
    </xdr:from>
    <xdr:to>
      <xdr:col>0</xdr:col>
      <xdr:colOff>485775</xdr:colOff>
      <xdr:row>6</xdr:row>
      <xdr:rowOff>104775</xdr:rowOff>
    </xdr:to>
    <xdr:sp>
      <xdr:nvSpPr>
        <xdr:cNvPr id="1" name="Line 27"/>
        <xdr:cNvSpPr>
          <a:spLocks/>
        </xdr:cNvSpPr>
      </xdr:nvSpPr>
      <xdr:spPr>
        <a:xfrm flipH="1">
          <a:off x="123825"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6</xdr:row>
      <xdr:rowOff>104775</xdr:rowOff>
    </xdr:from>
    <xdr:to>
      <xdr:col>0</xdr:col>
      <xdr:colOff>123825</xdr:colOff>
      <xdr:row>8</xdr:row>
      <xdr:rowOff>85725</xdr:rowOff>
    </xdr:to>
    <xdr:sp>
      <xdr:nvSpPr>
        <xdr:cNvPr id="2" name="Line 28"/>
        <xdr:cNvSpPr>
          <a:spLocks/>
        </xdr:cNvSpPr>
      </xdr:nvSpPr>
      <xdr:spPr>
        <a:xfrm>
          <a:off x="123825" y="10287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9</xdr:row>
      <xdr:rowOff>114300</xdr:rowOff>
    </xdr:from>
    <xdr:to>
      <xdr:col>0</xdr:col>
      <xdr:colOff>123825</xdr:colOff>
      <xdr:row>11</xdr:row>
      <xdr:rowOff>114300</xdr:rowOff>
    </xdr:to>
    <xdr:sp>
      <xdr:nvSpPr>
        <xdr:cNvPr id="3" name="Line 29"/>
        <xdr:cNvSpPr>
          <a:spLocks/>
        </xdr:cNvSpPr>
      </xdr:nvSpPr>
      <xdr:spPr>
        <a:xfrm>
          <a:off x="123825" y="14668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11</xdr:row>
      <xdr:rowOff>114300</xdr:rowOff>
    </xdr:from>
    <xdr:to>
      <xdr:col>1</xdr:col>
      <xdr:colOff>485775</xdr:colOff>
      <xdr:row>11</xdr:row>
      <xdr:rowOff>114300</xdr:rowOff>
    </xdr:to>
    <xdr:sp>
      <xdr:nvSpPr>
        <xdr:cNvPr id="4" name="Line 30"/>
        <xdr:cNvSpPr>
          <a:spLocks/>
        </xdr:cNvSpPr>
      </xdr:nvSpPr>
      <xdr:spPr>
        <a:xfrm>
          <a:off x="133350" y="1752600"/>
          <a:ext cx="857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11</xdr:row>
      <xdr:rowOff>114300</xdr:rowOff>
    </xdr:from>
    <xdr:to>
      <xdr:col>3</xdr:col>
      <xdr:colOff>161925</xdr:colOff>
      <xdr:row>11</xdr:row>
      <xdr:rowOff>114300</xdr:rowOff>
    </xdr:to>
    <xdr:sp>
      <xdr:nvSpPr>
        <xdr:cNvPr id="5" name="Line 31"/>
        <xdr:cNvSpPr>
          <a:spLocks/>
        </xdr:cNvSpPr>
      </xdr:nvSpPr>
      <xdr:spPr>
        <a:xfrm>
          <a:off x="1533525" y="17526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9</xdr:row>
      <xdr:rowOff>114300</xdr:rowOff>
    </xdr:from>
    <xdr:to>
      <xdr:col>3</xdr:col>
      <xdr:colOff>161925</xdr:colOff>
      <xdr:row>11</xdr:row>
      <xdr:rowOff>114300</xdr:rowOff>
    </xdr:to>
    <xdr:sp>
      <xdr:nvSpPr>
        <xdr:cNvPr id="6" name="Line 32"/>
        <xdr:cNvSpPr>
          <a:spLocks/>
        </xdr:cNvSpPr>
      </xdr:nvSpPr>
      <xdr:spPr>
        <a:xfrm flipV="1">
          <a:off x="1676400" y="14668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6</xdr:row>
      <xdr:rowOff>104775</xdr:rowOff>
    </xdr:from>
    <xdr:to>
      <xdr:col>3</xdr:col>
      <xdr:colOff>161925</xdr:colOff>
      <xdr:row>8</xdr:row>
      <xdr:rowOff>95250</xdr:rowOff>
    </xdr:to>
    <xdr:sp>
      <xdr:nvSpPr>
        <xdr:cNvPr id="7" name="Line 33"/>
        <xdr:cNvSpPr>
          <a:spLocks/>
        </xdr:cNvSpPr>
      </xdr:nvSpPr>
      <xdr:spPr>
        <a:xfrm flipV="1">
          <a:off x="1676400" y="102870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xdr:row>
      <xdr:rowOff>104775</xdr:rowOff>
    </xdr:from>
    <xdr:to>
      <xdr:col>3</xdr:col>
      <xdr:colOff>161925</xdr:colOff>
      <xdr:row>6</xdr:row>
      <xdr:rowOff>104775</xdr:rowOff>
    </xdr:to>
    <xdr:sp>
      <xdr:nvSpPr>
        <xdr:cNvPr id="8" name="Line 34"/>
        <xdr:cNvSpPr>
          <a:spLocks/>
        </xdr:cNvSpPr>
      </xdr:nvSpPr>
      <xdr:spPr>
        <a:xfrm flipH="1">
          <a:off x="800100" y="10287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9</xdr:row>
      <xdr:rowOff>123825</xdr:rowOff>
    </xdr:from>
    <xdr:to>
      <xdr:col>1</xdr:col>
      <xdr:colOff>180975</xdr:colOff>
      <xdr:row>11</xdr:row>
      <xdr:rowOff>114300</xdr:rowOff>
    </xdr:to>
    <xdr:sp>
      <xdr:nvSpPr>
        <xdr:cNvPr id="9" name="Line 35"/>
        <xdr:cNvSpPr>
          <a:spLocks/>
        </xdr:cNvSpPr>
      </xdr:nvSpPr>
      <xdr:spPr>
        <a:xfrm>
          <a:off x="685800" y="14763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7</xdr:row>
      <xdr:rowOff>9525</xdr:rowOff>
    </xdr:from>
    <xdr:to>
      <xdr:col>1</xdr:col>
      <xdr:colOff>180975</xdr:colOff>
      <xdr:row>8</xdr:row>
      <xdr:rowOff>85725</xdr:rowOff>
    </xdr:to>
    <xdr:sp>
      <xdr:nvSpPr>
        <xdr:cNvPr id="10" name="Line 36"/>
        <xdr:cNvSpPr>
          <a:spLocks/>
        </xdr:cNvSpPr>
      </xdr:nvSpPr>
      <xdr:spPr>
        <a:xfrm flipV="1">
          <a:off x="685800" y="10763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xdr:row>
      <xdr:rowOff>38100</xdr:rowOff>
    </xdr:from>
    <xdr:to>
      <xdr:col>1</xdr:col>
      <xdr:colOff>171450</xdr:colOff>
      <xdr:row>7</xdr:row>
      <xdr:rowOff>19050</xdr:rowOff>
    </xdr:to>
    <xdr:sp>
      <xdr:nvSpPr>
        <xdr:cNvPr id="11" name="Line 37"/>
        <xdr:cNvSpPr>
          <a:spLocks/>
        </xdr:cNvSpPr>
      </xdr:nvSpPr>
      <xdr:spPr>
        <a:xfrm flipH="1" flipV="1">
          <a:off x="581025" y="962025"/>
          <a:ext cx="9525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95"/>
  <sheetViews>
    <sheetView showGridLines="0" zoomScalePageLayoutView="0" workbookViewId="0" topLeftCell="A1">
      <selection activeCell="L7" sqref="L7"/>
    </sheetView>
  </sheetViews>
  <sheetFormatPr defaultColWidth="9.140625" defaultRowHeight="12.75"/>
  <cols>
    <col min="1" max="1" width="12.28125" style="173" customWidth="1"/>
    <col min="2" max="2" width="9.8515625" style="173" customWidth="1"/>
    <col min="3" max="3" width="9.7109375" style="173" customWidth="1"/>
    <col min="4" max="4" width="10.57421875" style="173" customWidth="1"/>
    <col min="5" max="5" width="10.421875" style="173" customWidth="1"/>
    <col min="6" max="6" width="8.7109375" style="173" customWidth="1"/>
    <col min="7" max="7" width="4.28125" style="173" customWidth="1"/>
    <col min="8" max="8" width="3.57421875" style="173" customWidth="1"/>
    <col min="9" max="9" width="6.8515625" style="173" customWidth="1"/>
    <col min="10" max="10" width="7.8515625" style="173" customWidth="1"/>
    <col min="11" max="11" width="6.57421875" style="173" customWidth="1"/>
    <col min="12" max="16384" width="9.140625" style="173" customWidth="1"/>
  </cols>
  <sheetData>
    <row r="1" ht="14.25" customHeight="1" thickBot="1">
      <c r="A1" s="172" t="s">
        <v>291</v>
      </c>
    </row>
    <row r="2" spans="1:11" ht="13.5" customHeight="1" thickBot="1" thickTop="1">
      <c r="A2" s="174" t="s">
        <v>243</v>
      </c>
      <c r="B2" s="175" t="s">
        <v>244</v>
      </c>
      <c r="C2" s="175" t="s">
        <v>245</v>
      </c>
      <c r="D2" s="175" t="s">
        <v>246</v>
      </c>
      <c r="E2" s="175" t="s">
        <v>247</v>
      </c>
      <c r="F2" s="176" t="s">
        <v>128</v>
      </c>
      <c r="H2"/>
      <c r="I2"/>
      <c r="J2"/>
      <c r="K2"/>
    </row>
    <row r="3" spans="1:11" ht="11.25" customHeight="1" thickTop="1">
      <c r="A3" s="177" t="s">
        <v>263</v>
      </c>
      <c r="B3" s="178">
        <v>0.9</v>
      </c>
      <c r="C3" s="179">
        <v>1.1</v>
      </c>
      <c r="D3" s="179">
        <v>0.8</v>
      </c>
      <c r="E3" s="179">
        <v>1.2</v>
      </c>
      <c r="F3" s="180"/>
      <c r="H3"/>
      <c r="I3"/>
      <c r="J3"/>
      <c r="K3"/>
    </row>
    <row r="4" spans="1:11" ht="7.5" customHeight="1">
      <c r="A4" s="181"/>
      <c r="B4" s="178"/>
      <c r="C4" s="182"/>
      <c r="D4" s="182"/>
      <c r="E4" s="182"/>
      <c r="F4" s="180"/>
      <c r="H4"/>
      <c r="I4"/>
      <c r="J4"/>
      <c r="K4"/>
    </row>
    <row r="5" spans="1:11" ht="10.5" customHeight="1" thickBot="1">
      <c r="A5" s="177" t="s">
        <v>248</v>
      </c>
      <c r="B5" s="183">
        <f>35*B3*(B11+3000)^0.5</f>
        <v>3591.5525890622844</v>
      </c>
      <c r="C5" s="183">
        <f>35*C3*(C11+3000)^0.5</f>
        <v>4389.675386631681</v>
      </c>
      <c r="D5" s="183">
        <f>35*D3*(D11+3000)^0.5</f>
        <v>3192.491190277586</v>
      </c>
      <c r="E5" s="183">
        <f>35*E3*(E11+3000)^0.5</f>
        <v>4788.7367854163795</v>
      </c>
      <c r="F5" s="184">
        <f>SUM(B5:E5)</f>
        <v>15962.455951387932</v>
      </c>
      <c r="H5"/>
      <c r="I5"/>
      <c r="J5"/>
      <c r="K5"/>
    </row>
    <row r="6" spans="1:11" ht="10.5" customHeight="1" thickTop="1">
      <c r="A6" s="177" t="s">
        <v>249</v>
      </c>
      <c r="B6" s="236">
        <f>B5*$B$18</f>
        <v>143662.10356249136</v>
      </c>
      <c r="C6" s="236">
        <f>C5*$B$18</f>
        <v>175587.01546526724</v>
      </c>
      <c r="D6" s="236">
        <f>D5*$B$18</f>
        <v>127699.64761110344</v>
      </c>
      <c r="E6" s="236">
        <f>E5*$B$18</f>
        <v>191549.47141665517</v>
      </c>
      <c r="F6" s="237">
        <f>SUM(B6:E6)</f>
        <v>638498.2380555172</v>
      </c>
      <c r="H6" s="185" t="s">
        <v>309</v>
      </c>
      <c r="I6" s="186"/>
      <c r="J6" s="186"/>
      <c r="K6" s="187"/>
    </row>
    <row r="7" spans="1:11" ht="10.5" customHeight="1" thickBot="1">
      <c r="A7" s="177" t="s">
        <v>250</v>
      </c>
      <c r="B7" s="183">
        <f>B5*$B$19</f>
        <v>89788.8147265571</v>
      </c>
      <c r="C7" s="183">
        <f>C5*$B$19</f>
        <v>109741.88466579204</v>
      </c>
      <c r="D7" s="183">
        <f>D5*$B$19</f>
        <v>79812.27975693965</v>
      </c>
      <c r="E7" s="183">
        <f>E5*$B$19</f>
        <v>119718.41963540949</v>
      </c>
      <c r="F7" s="184">
        <f>SUM(B7:E7)</f>
        <v>399061.3987846983</v>
      </c>
      <c r="H7" s="188"/>
      <c r="I7" s="189"/>
      <c r="J7" s="189"/>
      <c r="K7" s="190"/>
    </row>
    <row r="8" spans="1:11" ht="10.5" customHeight="1" thickBot="1" thickTop="1">
      <c r="A8" s="177" t="s">
        <v>251</v>
      </c>
      <c r="B8" s="183">
        <f>B6-B7</f>
        <v>53873.28883593426</v>
      </c>
      <c r="C8" s="183">
        <f>C6-C7</f>
        <v>65845.1307994752</v>
      </c>
      <c r="D8" s="183">
        <f>D6-D7</f>
        <v>47887.36785416379</v>
      </c>
      <c r="E8" s="183">
        <f>E6-E7</f>
        <v>71831.05178124568</v>
      </c>
      <c r="F8" s="184">
        <f>SUM(B8:E8)</f>
        <v>239436.83927081892</v>
      </c>
      <c r="H8" s="188"/>
      <c r="I8" s="191"/>
      <c r="J8" s="192" t="s">
        <v>306</v>
      </c>
      <c r="K8" s="190"/>
    </row>
    <row r="9" spans="1:11" ht="7.5" customHeight="1" thickBot="1" thickTop="1">
      <c r="A9" s="181"/>
      <c r="B9" s="182"/>
      <c r="C9" s="182"/>
      <c r="D9" s="182"/>
      <c r="E9" s="182"/>
      <c r="F9" s="180"/>
      <c r="H9" s="188"/>
      <c r="I9" s="192"/>
      <c r="J9" s="192"/>
      <c r="K9" s="190"/>
    </row>
    <row r="10" spans="1:11" ht="10.5" customHeight="1" thickBot="1" thickTop="1">
      <c r="A10" s="177" t="s">
        <v>252</v>
      </c>
      <c r="B10" s="183">
        <v>8000</v>
      </c>
      <c r="C10" s="183">
        <v>8000</v>
      </c>
      <c r="D10" s="183">
        <v>9000</v>
      </c>
      <c r="E10" s="183">
        <v>9000</v>
      </c>
      <c r="F10" s="184">
        <f>SUM(B10:E10)</f>
        <v>34000</v>
      </c>
      <c r="H10" s="188"/>
      <c r="I10" s="193"/>
      <c r="J10" s="192" t="s">
        <v>307</v>
      </c>
      <c r="K10" s="190"/>
    </row>
    <row r="11" spans="1:11" ht="10.5" customHeight="1" thickBot="1" thickTop="1">
      <c r="A11" s="194" t="s">
        <v>253</v>
      </c>
      <c r="B11" s="332">
        <f>10000</f>
        <v>10000</v>
      </c>
      <c r="C11" s="332">
        <f>10000</f>
        <v>10000</v>
      </c>
      <c r="D11" s="332">
        <f>10000</f>
        <v>10000</v>
      </c>
      <c r="E11" s="332">
        <f>10000</f>
        <v>10000</v>
      </c>
      <c r="F11" s="195">
        <f>SUM(B11:E11)</f>
        <v>40000</v>
      </c>
      <c r="H11" s="188"/>
      <c r="I11" s="192"/>
      <c r="J11" s="192"/>
      <c r="K11" s="190"/>
    </row>
    <row r="12" spans="1:11" ht="10.5" customHeight="1" thickBot="1" thickTop="1">
      <c r="A12" s="177" t="s">
        <v>254</v>
      </c>
      <c r="B12" s="183">
        <f>0.15*B6</f>
        <v>21549.315534373705</v>
      </c>
      <c r="C12" s="183">
        <f>0.15*C6</f>
        <v>26338.052319790084</v>
      </c>
      <c r="D12" s="183">
        <f>0.15*D6</f>
        <v>19154.947141665514</v>
      </c>
      <c r="E12" s="183">
        <f>0.15*E6</f>
        <v>28732.420712498275</v>
      </c>
      <c r="F12" s="184">
        <f>SUM(B12:E12)</f>
        <v>95774.73570832759</v>
      </c>
      <c r="H12" s="188"/>
      <c r="I12" s="196"/>
      <c r="J12" s="192" t="s">
        <v>308</v>
      </c>
      <c r="K12" s="190"/>
    </row>
    <row r="13" spans="1:11" ht="10.5" customHeight="1" thickBot="1" thickTop="1">
      <c r="A13" s="177" t="s">
        <v>255</v>
      </c>
      <c r="B13" s="183">
        <f>SUM(B10:B12)</f>
        <v>39549.3155343737</v>
      </c>
      <c r="C13" s="183">
        <f>SUM(C10:C12)</f>
        <v>44338.052319790084</v>
      </c>
      <c r="D13" s="183">
        <f>SUM(D10:D12)</f>
        <v>38154.947141665514</v>
      </c>
      <c r="E13" s="183">
        <f>SUM(E10:E12)</f>
        <v>47732.42071249828</v>
      </c>
      <c r="F13" s="184">
        <f>SUM(B13:E13)</f>
        <v>169774.73570832756</v>
      </c>
      <c r="H13" s="197"/>
      <c r="I13" s="198"/>
      <c r="J13" s="198"/>
      <c r="K13" s="199"/>
    </row>
    <row r="14" spans="1:11" ht="7.5" customHeight="1" thickBot="1" thickTop="1">
      <c r="A14" s="181"/>
      <c r="B14" s="182"/>
      <c r="C14" s="182"/>
      <c r="D14" s="182"/>
      <c r="E14" s="182"/>
      <c r="F14" s="180"/>
      <c r="H14"/>
      <c r="I14"/>
      <c r="J14"/>
      <c r="K14"/>
    </row>
    <row r="15" spans="1:11" ht="11.25" customHeight="1" thickBot="1" thickTop="1">
      <c r="A15" s="200" t="s">
        <v>256</v>
      </c>
      <c r="B15" s="336">
        <f>B8-B13</f>
        <v>14323.97330156056</v>
      </c>
      <c r="C15" s="337">
        <f>C8-C13</f>
        <v>21507.078479685115</v>
      </c>
      <c r="D15" s="337">
        <f>D8-D13</f>
        <v>9732.420712498279</v>
      </c>
      <c r="E15" s="337">
        <f>E8-E13</f>
        <v>24098.631068747403</v>
      </c>
      <c r="F15" s="238">
        <f>SUM(B15:E15)</f>
        <v>69662.10356249136</v>
      </c>
      <c r="H15"/>
      <c r="I15"/>
      <c r="J15"/>
      <c r="K15"/>
    </row>
    <row r="16" spans="1:11" ht="11.25" customHeight="1" thickBot="1" thickTop="1">
      <c r="A16" s="201" t="s">
        <v>257</v>
      </c>
      <c r="B16" s="202">
        <f>B15/B6</f>
        <v>0.09970599724185297</v>
      </c>
      <c r="C16" s="202">
        <f>C15/C6</f>
        <v>0.12248672501606143</v>
      </c>
      <c r="D16" s="202">
        <f>D15/D6</f>
        <v>0.07621337172470041</v>
      </c>
      <c r="E16" s="202">
        <f>E15/E6</f>
        <v>0.12580891448313355</v>
      </c>
      <c r="F16" s="203">
        <f>F15/F6</f>
        <v>0.10910304744871398</v>
      </c>
      <c r="H16"/>
      <c r="I16"/>
      <c r="J16"/>
      <c r="K16"/>
    </row>
    <row r="17" spans="1:6" ht="5.25" customHeight="1" thickBot="1" thickTop="1">
      <c r="A17" s="204"/>
      <c r="B17" s="205"/>
      <c r="C17" s="205"/>
      <c r="D17" s="205"/>
      <c r="E17" s="205"/>
      <c r="F17" s="205"/>
    </row>
    <row r="18" spans="1:6" ht="11.25" customHeight="1" thickTop="1">
      <c r="A18" s="206" t="s">
        <v>258</v>
      </c>
      <c r="B18" s="242">
        <v>40</v>
      </c>
      <c r="C18" s="205"/>
      <c r="D18" s="205"/>
      <c r="E18" s="205"/>
      <c r="F18" s="205"/>
    </row>
    <row r="19" spans="1:6" ht="11.25" customHeight="1" thickBot="1">
      <c r="A19" s="207" t="s">
        <v>259</v>
      </c>
      <c r="B19" s="243">
        <v>25</v>
      </c>
      <c r="C19" s="205"/>
      <c r="D19" s="205"/>
      <c r="E19" s="205"/>
      <c r="F19" s="205"/>
    </row>
    <row r="20" spans="1:6" ht="5.25" customHeight="1" thickBot="1" thickTop="1">
      <c r="A20" s="205"/>
      <c r="B20" s="205"/>
      <c r="C20" s="205"/>
      <c r="D20" s="205"/>
      <c r="E20" s="205"/>
      <c r="F20" s="205"/>
    </row>
    <row r="21" spans="1:9" ht="11.25" thickTop="1">
      <c r="A21" s="208" t="s">
        <v>293</v>
      </c>
      <c r="B21" s="209"/>
      <c r="C21" s="209"/>
      <c r="D21" s="209"/>
      <c r="E21" s="209"/>
      <c r="F21" s="209"/>
      <c r="G21" s="209"/>
      <c r="H21" s="209"/>
      <c r="I21" s="210"/>
    </row>
    <row r="22" spans="1:9" ht="10.5">
      <c r="A22" s="211" t="s">
        <v>294</v>
      </c>
      <c r="B22" s="212"/>
      <c r="C22" s="212"/>
      <c r="D22" s="212"/>
      <c r="E22" s="212"/>
      <c r="F22" s="212"/>
      <c r="G22" s="212"/>
      <c r="H22" s="212"/>
      <c r="I22" s="213"/>
    </row>
    <row r="23" spans="1:9" ht="5.25" customHeight="1">
      <c r="A23" s="214"/>
      <c r="B23" s="212"/>
      <c r="C23" s="212"/>
      <c r="D23" s="212"/>
      <c r="E23" s="212"/>
      <c r="F23" s="212"/>
      <c r="G23" s="212"/>
      <c r="H23" s="212"/>
      <c r="I23" s="213"/>
    </row>
    <row r="24" spans="1:9" ht="10.5">
      <c r="A24" s="215" t="s">
        <v>260</v>
      </c>
      <c r="B24" s="216" t="s">
        <v>261</v>
      </c>
      <c r="C24" s="217"/>
      <c r="D24" s="216" t="s">
        <v>386</v>
      </c>
      <c r="E24" s="217"/>
      <c r="F24" s="217"/>
      <c r="G24" s="217"/>
      <c r="H24" s="217"/>
      <c r="I24" s="218"/>
    </row>
    <row r="25" spans="1:9" ht="10.5">
      <c r="A25" s="219">
        <v>3</v>
      </c>
      <c r="B25" s="220" t="s">
        <v>262</v>
      </c>
      <c r="C25" s="221"/>
      <c r="D25" s="220" t="s">
        <v>264</v>
      </c>
      <c r="E25" s="221"/>
      <c r="F25" s="221"/>
      <c r="G25" s="221"/>
      <c r="H25" s="221"/>
      <c r="I25" s="222"/>
    </row>
    <row r="26" spans="1:9" ht="10.5">
      <c r="A26" s="219"/>
      <c r="B26" s="220"/>
      <c r="C26" s="221"/>
      <c r="D26" s="220" t="s">
        <v>265</v>
      </c>
      <c r="E26" s="221"/>
      <c r="F26" s="221"/>
      <c r="G26" s="221"/>
      <c r="H26" s="221"/>
      <c r="I26" s="222"/>
    </row>
    <row r="27" spans="1:9" ht="5.25" customHeight="1">
      <c r="A27" s="214"/>
      <c r="B27" s="221"/>
      <c r="C27" s="221"/>
      <c r="D27" s="221"/>
      <c r="E27" s="221"/>
      <c r="F27" s="221"/>
      <c r="G27" s="221"/>
      <c r="H27" s="221"/>
      <c r="I27" s="222"/>
    </row>
    <row r="28" spans="1:9" ht="10.5">
      <c r="A28" s="219">
        <v>5</v>
      </c>
      <c r="B28" s="220" t="s">
        <v>349</v>
      </c>
      <c r="C28" s="221"/>
      <c r="D28" s="220" t="s">
        <v>266</v>
      </c>
      <c r="E28" s="221"/>
      <c r="F28" s="221"/>
      <c r="G28" s="221"/>
      <c r="H28" s="221"/>
      <c r="I28" s="222"/>
    </row>
    <row r="29" spans="1:9" ht="10.5">
      <c r="A29" s="214"/>
      <c r="B29" s="221"/>
      <c r="C29" s="221"/>
      <c r="D29" s="220" t="s">
        <v>267</v>
      </c>
      <c r="E29" s="221"/>
      <c r="F29" s="221"/>
      <c r="G29" s="221"/>
      <c r="H29" s="221"/>
      <c r="I29" s="222"/>
    </row>
    <row r="30" spans="1:9" ht="10.5">
      <c r="A30" s="214"/>
      <c r="B30" s="221"/>
      <c r="C30" s="221"/>
      <c r="D30" s="220" t="s">
        <v>268</v>
      </c>
      <c r="E30" s="221"/>
      <c r="F30" s="221"/>
      <c r="G30" s="221"/>
      <c r="H30" s="221"/>
      <c r="I30" s="222"/>
    </row>
    <row r="31" spans="1:9" ht="5.25" customHeight="1">
      <c r="A31" s="214"/>
      <c r="B31" s="221"/>
      <c r="C31" s="221"/>
      <c r="D31" s="221"/>
      <c r="E31" s="221"/>
      <c r="F31" s="221"/>
      <c r="G31" s="221"/>
      <c r="H31" s="221"/>
      <c r="I31" s="222"/>
    </row>
    <row r="32" spans="1:9" ht="10.5">
      <c r="A32" s="219">
        <v>6</v>
      </c>
      <c r="B32" s="220" t="s">
        <v>236</v>
      </c>
      <c r="C32" s="221"/>
      <c r="D32" s="220" t="s">
        <v>270</v>
      </c>
      <c r="E32" s="221"/>
      <c r="F32" s="221"/>
      <c r="G32" s="221"/>
      <c r="H32" s="221"/>
      <c r="I32" s="222"/>
    </row>
    <row r="33" spans="1:9" ht="10.5">
      <c r="A33" s="214"/>
      <c r="B33" s="221"/>
      <c r="C33" s="221"/>
      <c r="D33" s="220" t="s">
        <v>269</v>
      </c>
      <c r="E33" s="221"/>
      <c r="F33" s="221"/>
      <c r="G33" s="221"/>
      <c r="H33" s="221"/>
      <c r="I33" s="222"/>
    </row>
    <row r="34" spans="1:9" ht="5.25" customHeight="1">
      <c r="A34" s="214"/>
      <c r="B34" s="221"/>
      <c r="C34" s="221"/>
      <c r="D34" s="220"/>
      <c r="E34" s="221"/>
      <c r="F34" s="221"/>
      <c r="G34" s="221"/>
      <c r="H34" s="221"/>
      <c r="I34" s="222"/>
    </row>
    <row r="35" spans="1:9" ht="10.5">
      <c r="A35" s="219">
        <v>7</v>
      </c>
      <c r="B35" s="220" t="s">
        <v>237</v>
      </c>
      <c r="C35" s="221"/>
      <c r="D35" s="220" t="s">
        <v>292</v>
      </c>
      <c r="E35" s="221"/>
      <c r="F35" s="221"/>
      <c r="G35" s="221"/>
      <c r="H35" s="221"/>
      <c r="I35" s="222"/>
    </row>
    <row r="36" spans="1:9" ht="10.5">
      <c r="A36" s="214"/>
      <c r="B36" s="221"/>
      <c r="C36" s="221"/>
      <c r="D36" s="220" t="s">
        <v>271</v>
      </c>
      <c r="E36" s="221"/>
      <c r="F36" s="221"/>
      <c r="G36" s="221"/>
      <c r="H36" s="221"/>
      <c r="I36" s="222"/>
    </row>
    <row r="37" spans="1:9" ht="5.25" customHeight="1">
      <c r="A37" s="214"/>
      <c r="B37" s="221"/>
      <c r="C37" s="221"/>
      <c r="D37" s="221"/>
      <c r="E37" s="221"/>
      <c r="F37" s="221"/>
      <c r="G37" s="221"/>
      <c r="H37" s="221"/>
      <c r="I37" s="222"/>
    </row>
    <row r="38" spans="1:9" ht="10.5">
      <c r="A38" s="219">
        <v>8</v>
      </c>
      <c r="B38" s="220" t="s">
        <v>238</v>
      </c>
      <c r="C38" s="221"/>
      <c r="D38" s="220" t="s">
        <v>272</v>
      </c>
      <c r="E38" s="221"/>
      <c r="F38" s="221"/>
      <c r="G38" s="221"/>
      <c r="H38" s="221"/>
      <c r="I38" s="222"/>
    </row>
    <row r="39" spans="1:9" ht="10.5">
      <c r="A39" s="214"/>
      <c r="B39" s="221"/>
      <c r="C39" s="221"/>
      <c r="D39" s="220" t="s">
        <v>273</v>
      </c>
      <c r="E39" s="221"/>
      <c r="F39" s="221"/>
      <c r="G39" s="221"/>
      <c r="H39" s="221"/>
      <c r="I39" s="222"/>
    </row>
    <row r="40" spans="1:9" ht="5.25" customHeight="1">
      <c r="A40" s="214"/>
      <c r="B40" s="221"/>
      <c r="C40" s="221"/>
      <c r="D40" s="221"/>
      <c r="E40" s="221"/>
      <c r="F40" s="221"/>
      <c r="G40" s="221"/>
      <c r="H40" s="221"/>
      <c r="I40" s="222"/>
    </row>
    <row r="41" spans="1:9" ht="10.5">
      <c r="A41" s="219">
        <v>10</v>
      </c>
      <c r="B41" s="220" t="s">
        <v>262</v>
      </c>
      <c r="C41" s="221"/>
      <c r="D41" s="220" t="s">
        <v>274</v>
      </c>
      <c r="E41" s="221"/>
      <c r="F41" s="221"/>
      <c r="G41" s="221"/>
      <c r="H41" s="221"/>
      <c r="I41" s="222"/>
    </row>
    <row r="42" spans="1:9" ht="5.25" customHeight="1">
      <c r="A42" s="214"/>
      <c r="B42" s="221"/>
      <c r="C42" s="221"/>
      <c r="D42" s="221"/>
      <c r="E42" s="221"/>
      <c r="F42" s="221"/>
      <c r="G42" s="221"/>
      <c r="H42" s="221"/>
      <c r="I42" s="222"/>
    </row>
    <row r="43" spans="1:9" ht="10.5">
      <c r="A43" s="219">
        <v>11</v>
      </c>
      <c r="B43" s="220" t="s">
        <v>262</v>
      </c>
      <c r="C43" s="221"/>
      <c r="D43" s="220" t="s">
        <v>275</v>
      </c>
      <c r="E43" s="221"/>
      <c r="F43" s="221"/>
      <c r="G43" s="221"/>
      <c r="H43" s="221"/>
      <c r="I43" s="222"/>
    </row>
    <row r="44" spans="1:9" ht="5.25" customHeight="1">
      <c r="A44" s="214"/>
      <c r="B44" s="221"/>
      <c r="C44" s="221"/>
      <c r="D44" s="221"/>
      <c r="E44" s="221"/>
      <c r="F44" s="221"/>
      <c r="G44" s="221"/>
      <c r="H44" s="221"/>
      <c r="I44" s="222"/>
    </row>
    <row r="45" spans="1:9" ht="10.5">
      <c r="A45" s="219">
        <v>12</v>
      </c>
      <c r="B45" s="220" t="s">
        <v>350</v>
      </c>
      <c r="C45" s="221"/>
      <c r="D45" s="220" t="s">
        <v>276</v>
      </c>
      <c r="E45" s="221"/>
      <c r="F45" s="221"/>
      <c r="G45" s="221"/>
      <c r="H45" s="221"/>
      <c r="I45" s="222"/>
    </row>
    <row r="46" spans="1:9" ht="10.5">
      <c r="A46" s="214"/>
      <c r="B46" s="221"/>
      <c r="C46" s="221"/>
      <c r="D46" s="220" t="s">
        <v>277</v>
      </c>
      <c r="E46" s="221"/>
      <c r="F46" s="221"/>
      <c r="G46" s="221"/>
      <c r="H46" s="221"/>
      <c r="I46" s="222"/>
    </row>
    <row r="47" spans="1:9" ht="5.25" customHeight="1">
      <c r="A47" s="214"/>
      <c r="B47" s="221"/>
      <c r="C47" s="221"/>
      <c r="D47" s="220"/>
      <c r="E47" s="221"/>
      <c r="F47" s="221"/>
      <c r="G47" s="221"/>
      <c r="H47" s="221"/>
      <c r="I47" s="222"/>
    </row>
    <row r="48" spans="1:9" ht="10.5">
      <c r="A48" s="219">
        <v>13</v>
      </c>
      <c r="B48" s="220" t="s">
        <v>239</v>
      </c>
      <c r="C48" s="221"/>
      <c r="D48" s="220" t="s">
        <v>278</v>
      </c>
      <c r="E48" s="221"/>
      <c r="F48" s="221"/>
      <c r="G48" s="221"/>
      <c r="H48" s="221"/>
      <c r="I48" s="222"/>
    </row>
    <row r="49" spans="1:9" ht="10.5">
      <c r="A49" s="214"/>
      <c r="B49" s="221"/>
      <c r="C49" s="221"/>
      <c r="D49" s="220" t="s">
        <v>279</v>
      </c>
      <c r="E49" s="221"/>
      <c r="F49" s="221"/>
      <c r="G49" s="221"/>
      <c r="H49" s="221"/>
      <c r="I49" s="222"/>
    </row>
    <row r="50" spans="1:9" ht="5.25" customHeight="1">
      <c r="A50" s="214"/>
      <c r="B50" s="221"/>
      <c r="C50" s="221"/>
      <c r="D50" s="221"/>
      <c r="E50" s="221"/>
      <c r="F50" s="221"/>
      <c r="G50" s="221"/>
      <c r="H50" s="221"/>
      <c r="I50" s="222"/>
    </row>
    <row r="51" spans="1:9" ht="10.5">
      <c r="A51" s="219">
        <v>15</v>
      </c>
      <c r="B51" s="220" t="s">
        <v>240</v>
      </c>
      <c r="C51" s="221"/>
      <c r="D51" s="220" t="s">
        <v>280</v>
      </c>
      <c r="E51" s="221"/>
      <c r="F51" s="221"/>
      <c r="G51" s="221"/>
      <c r="H51" s="221"/>
      <c r="I51" s="222"/>
    </row>
    <row r="52" spans="1:9" ht="10.5">
      <c r="A52" s="214"/>
      <c r="B52" s="221"/>
      <c r="C52" s="221"/>
      <c r="D52" s="220" t="s">
        <v>281</v>
      </c>
      <c r="E52" s="221"/>
      <c r="F52" s="221"/>
      <c r="G52" s="221"/>
      <c r="H52" s="221"/>
      <c r="I52" s="222"/>
    </row>
    <row r="53" spans="1:9" ht="5.25" customHeight="1">
      <c r="A53" s="214"/>
      <c r="B53" s="221"/>
      <c r="C53" s="221"/>
      <c r="D53" s="221"/>
      <c r="E53" s="221"/>
      <c r="F53" s="221"/>
      <c r="G53" s="221"/>
      <c r="H53" s="221"/>
      <c r="I53" s="222"/>
    </row>
    <row r="54" spans="1:9" ht="10.5">
      <c r="A54" s="219">
        <v>16</v>
      </c>
      <c r="B54" s="220" t="s">
        <v>241</v>
      </c>
      <c r="C54" s="221"/>
      <c r="D54" s="220" t="s">
        <v>283</v>
      </c>
      <c r="E54" s="221"/>
      <c r="F54" s="221"/>
      <c r="G54" s="221"/>
      <c r="H54" s="221"/>
      <c r="I54" s="222"/>
    </row>
    <row r="55" spans="1:9" ht="10.5">
      <c r="A55" s="214"/>
      <c r="B55" s="221"/>
      <c r="C55" s="221"/>
      <c r="D55" s="220" t="s">
        <v>282</v>
      </c>
      <c r="E55" s="221"/>
      <c r="F55" s="221"/>
      <c r="G55" s="221"/>
      <c r="H55" s="221"/>
      <c r="I55" s="222"/>
    </row>
    <row r="56" spans="1:9" ht="5.25" customHeight="1">
      <c r="A56" s="214"/>
      <c r="B56" s="221"/>
      <c r="C56" s="221"/>
      <c r="D56" s="221"/>
      <c r="E56" s="221"/>
      <c r="F56" s="221"/>
      <c r="G56" s="221"/>
      <c r="H56" s="221"/>
      <c r="I56" s="222"/>
    </row>
    <row r="57" spans="1:9" ht="10.5">
      <c r="A57" s="219">
        <v>18</v>
      </c>
      <c r="B57" s="220" t="s">
        <v>262</v>
      </c>
      <c r="C57" s="221"/>
      <c r="D57" s="220" t="s">
        <v>284</v>
      </c>
      <c r="E57" s="221"/>
      <c r="F57" s="221"/>
      <c r="G57" s="221"/>
      <c r="H57" s="221"/>
      <c r="I57" s="222"/>
    </row>
    <row r="58" spans="1:9" ht="5.25" customHeight="1">
      <c r="A58" s="214"/>
      <c r="B58" s="221"/>
      <c r="C58" s="221"/>
      <c r="D58" s="221"/>
      <c r="E58" s="221"/>
      <c r="F58" s="221"/>
      <c r="G58" s="221"/>
      <c r="H58" s="221"/>
      <c r="I58" s="222"/>
    </row>
    <row r="59" spans="1:9" ht="10.5">
      <c r="A59" s="219">
        <v>19</v>
      </c>
      <c r="B59" s="220" t="s">
        <v>262</v>
      </c>
      <c r="C59" s="221"/>
      <c r="D59" s="220" t="s">
        <v>285</v>
      </c>
      <c r="E59" s="221"/>
      <c r="F59" s="221"/>
      <c r="G59" s="221"/>
      <c r="H59" s="221"/>
      <c r="I59" s="222"/>
    </row>
    <row r="60" spans="1:9" ht="5.25" customHeight="1">
      <c r="A60" s="214"/>
      <c r="B60" s="221"/>
      <c r="C60" s="221"/>
      <c r="D60" s="221"/>
      <c r="E60" s="221"/>
      <c r="F60" s="221"/>
      <c r="G60" s="221"/>
      <c r="H60" s="221"/>
      <c r="I60" s="222"/>
    </row>
    <row r="61" spans="1:9" ht="10.5">
      <c r="A61" s="211" t="s">
        <v>286</v>
      </c>
      <c r="B61" s="221"/>
      <c r="C61" s="221"/>
      <c r="D61" s="221"/>
      <c r="E61" s="221"/>
      <c r="F61" s="221"/>
      <c r="G61" s="221"/>
      <c r="H61" s="221"/>
      <c r="I61" s="222"/>
    </row>
    <row r="62" spans="1:9" ht="10.5">
      <c r="A62" s="211" t="s">
        <v>287</v>
      </c>
      <c r="B62" s="221"/>
      <c r="C62" s="221"/>
      <c r="D62" s="221"/>
      <c r="E62" s="221"/>
      <c r="F62" s="221"/>
      <c r="G62" s="221"/>
      <c r="H62" s="221"/>
      <c r="I62" s="222"/>
    </row>
    <row r="63" spans="1:9" ht="10.5">
      <c r="A63" s="211" t="s">
        <v>288</v>
      </c>
      <c r="B63" s="221"/>
      <c r="C63" s="221"/>
      <c r="D63" s="221"/>
      <c r="E63" s="221"/>
      <c r="F63" s="221"/>
      <c r="G63" s="221"/>
      <c r="H63" s="221"/>
      <c r="I63" s="222"/>
    </row>
    <row r="64" spans="1:9" ht="10.5">
      <c r="A64" s="211" t="s">
        <v>351</v>
      </c>
      <c r="B64" s="221"/>
      <c r="C64" s="221"/>
      <c r="D64" s="221"/>
      <c r="E64" s="221"/>
      <c r="F64" s="221"/>
      <c r="G64" s="221"/>
      <c r="H64" s="221"/>
      <c r="I64" s="222"/>
    </row>
    <row r="65" spans="1:9" ht="5.25" customHeight="1">
      <c r="A65" s="211"/>
      <c r="B65" s="221"/>
      <c r="C65" s="221"/>
      <c r="D65" s="221"/>
      <c r="E65" s="221"/>
      <c r="F65" s="221"/>
      <c r="G65" s="221"/>
      <c r="H65" s="221"/>
      <c r="I65" s="222"/>
    </row>
    <row r="66" spans="1:9" ht="10.5">
      <c r="A66" s="211" t="s">
        <v>290</v>
      </c>
      <c r="B66" s="221"/>
      <c r="C66" s="221"/>
      <c r="D66" s="221"/>
      <c r="E66" s="221"/>
      <c r="F66" s="221"/>
      <c r="G66" s="221"/>
      <c r="H66" s="221"/>
      <c r="I66" s="222"/>
    </row>
    <row r="67" spans="1:9" ht="10.5">
      <c r="A67" s="211" t="s">
        <v>289</v>
      </c>
      <c r="B67" s="221"/>
      <c r="C67" s="221"/>
      <c r="D67" s="221"/>
      <c r="E67" s="221"/>
      <c r="F67" s="221"/>
      <c r="G67" s="221"/>
      <c r="H67" s="221"/>
      <c r="I67" s="222"/>
    </row>
    <row r="68" spans="1:9" ht="10.5">
      <c r="A68" s="211"/>
      <c r="B68" s="221"/>
      <c r="C68" s="221"/>
      <c r="D68" s="221"/>
      <c r="E68" s="221"/>
      <c r="F68" s="221"/>
      <c r="G68" s="221"/>
      <c r="H68" s="221"/>
      <c r="I68" s="222"/>
    </row>
    <row r="69" spans="1:9" ht="12.75">
      <c r="A69" s="223" t="s">
        <v>301</v>
      </c>
      <c r="B69" s="221"/>
      <c r="C69" s="221"/>
      <c r="D69" s="221"/>
      <c r="E69" s="221"/>
      <c r="F69" s="221"/>
      <c r="G69" s="221"/>
      <c r="H69" s="221"/>
      <c r="I69" s="222"/>
    </row>
    <row r="70" spans="1:9" ht="10.5">
      <c r="A70" s="211" t="s">
        <v>296</v>
      </c>
      <c r="B70" s="221"/>
      <c r="C70" s="221"/>
      <c r="D70" s="221"/>
      <c r="E70" s="221"/>
      <c r="F70" s="221"/>
      <c r="G70" s="221"/>
      <c r="H70" s="221"/>
      <c r="I70" s="222"/>
    </row>
    <row r="71" spans="1:9" ht="10.5">
      <c r="A71" s="211" t="s">
        <v>297</v>
      </c>
      <c r="B71" s="221"/>
      <c r="C71" s="221"/>
      <c r="D71" s="221"/>
      <c r="E71" s="221"/>
      <c r="F71" s="221"/>
      <c r="G71" s="221"/>
      <c r="H71" s="221"/>
      <c r="I71" s="222"/>
    </row>
    <row r="72" spans="1:9" ht="10.5">
      <c r="A72" s="211" t="s">
        <v>295</v>
      </c>
      <c r="B72" s="221"/>
      <c r="C72" s="221"/>
      <c r="D72" s="221"/>
      <c r="E72" s="221"/>
      <c r="F72" s="221"/>
      <c r="G72" s="221"/>
      <c r="H72" s="221"/>
      <c r="I72" s="222"/>
    </row>
    <row r="73" spans="1:9" ht="5.25" customHeight="1">
      <c r="A73" s="211"/>
      <c r="B73" s="221"/>
      <c r="C73" s="221"/>
      <c r="D73" s="221"/>
      <c r="E73" s="221"/>
      <c r="F73" s="221"/>
      <c r="G73" s="221"/>
      <c r="H73" s="221"/>
      <c r="I73" s="222"/>
    </row>
    <row r="74" spans="1:9" ht="10.5">
      <c r="A74" s="211" t="s">
        <v>298</v>
      </c>
      <c r="B74" s="221"/>
      <c r="C74" s="221"/>
      <c r="D74" s="221"/>
      <c r="E74" s="221"/>
      <c r="F74" s="221"/>
      <c r="G74" s="221"/>
      <c r="H74" s="221"/>
      <c r="I74" s="222"/>
    </row>
    <row r="75" spans="1:9" ht="10.5">
      <c r="A75" s="211" t="s">
        <v>299</v>
      </c>
      <c r="B75" s="221"/>
      <c r="C75" s="221"/>
      <c r="D75" s="221"/>
      <c r="E75" s="221"/>
      <c r="F75" s="221"/>
      <c r="G75" s="221"/>
      <c r="H75" s="221"/>
      <c r="I75" s="222"/>
    </row>
    <row r="76" spans="1:9" ht="10.5">
      <c r="A76" s="211" t="s">
        <v>300</v>
      </c>
      <c r="B76" s="221"/>
      <c r="C76" s="221"/>
      <c r="D76" s="221"/>
      <c r="E76" s="221"/>
      <c r="F76" s="221"/>
      <c r="G76" s="221"/>
      <c r="H76" s="221"/>
      <c r="I76" s="222"/>
    </row>
    <row r="77" spans="1:9" ht="5.25" customHeight="1">
      <c r="A77" s="211"/>
      <c r="B77" s="221"/>
      <c r="C77" s="221"/>
      <c r="D77" s="221"/>
      <c r="E77" s="221"/>
      <c r="F77" s="221"/>
      <c r="G77" s="221"/>
      <c r="H77" s="221"/>
      <c r="I77" s="222"/>
    </row>
    <row r="78" spans="1:10" ht="10.5" customHeight="1">
      <c r="A78" s="224" t="s">
        <v>242</v>
      </c>
      <c r="B78" s="220" t="s">
        <v>302</v>
      </c>
      <c r="C78" s="221"/>
      <c r="D78" s="221"/>
      <c r="E78" s="221"/>
      <c r="F78" s="221"/>
      <c r="G78" s="221"/>
      <c r="H78" s="221"/>
      <c r="I78" s="222"/>
      <c r="J78" s="240"/>
    </row>
    <row r="79" spans="1:9" ht="10.5" customHeight="1">
      <c r="A79" s="211"/>
      <c r="B79" s="225" t="s">
        <v>352</v>
      </c>
      <c r="C79" s="221"/>
      <c r="D79" s="221"/>
      <c r="E79" s="221"/>
      <c r="F79" s="221"/>
      <c r="G79" s="221"/>
      <c r="H79" s="221"/>
      <c r="I79" s="222"/>
    </row>
    <row r="80" spans="1:9" ht="10.5" customHeight="1">
      <c r="A80" s="211"/>
      <c r="B80" s="220" t="s">
        <v>372</v>
      </c>
      <c r="C80" s="221"/>
      <c r="D80" s="221"/>
      <c r="E80" s="221"/>
      <c r="F80" s="221"/>
      <c r="G80" s="221"/>
      <c r="H80" s="221"/>
      <c r="I80" s="222"/>
    </row>
    <row r="81" spans="1:9" ht="10.5" customHeight="1">
      <c r="A81" s="211"/>
      <c r="B81" s="220" t="s">
        <v>303</v>
      </c>
      <c r="C81" s="221"/>
      <c r="D81" s="221"/>
      <c r="E81" s="221"/>
      <c r="F81" s="221"/>
      <c r="G81" s="221"/>
      <c r="H81" s="221"/>
      <c r="I81" s="222"/>
    </row>
    <row r="82" spans="1:9" ht="5.25" customHeight="1">
      <c r="A82" s="211"/>
      <c r="B82" s="221"/>
      <c r="C82" s="221"/>
      <c r="D82" s="221"/>
      <c r="E82" s="221"/>
      <c r="F82" s="221"/>
      <c r="G82" s="221"/>
      <c r="H82" s="221"/>
      <c r="I82" s="222"/>
    </row>
    <row r="83" spans="1:9" ht="10.5">
      <c r="A83" s="358" t="s">
        <v>353</v>
      </c>
      <c r="B83" s="359"/>
      <c r="C83" s="359"/>
      <c r="D83" s="359"/>
      <c r="E83" s="359"/>
      <c r="F83" s="359"/>
      <c r="G83" s="359"/>
      <c r="H83" s="221"/>
      <c r="I83" s="222"/>
    </row>
    <row r="84" spans="1:9" ht="10.5">
      <c r="A84" s="360"/>
      <c r="B84" s="359"/>
      <c r="C84" s="359"/>
      <c r="D84" s="359"/>
      <c r="E84" s="359"/>
      <c r="F84" s="359"/>
      <c r="G84" s="359"/>
      <c r="H84" s="221"/>
      <c r="I84" s="222"/>
    </row>
    <row r="85" spans="1:9" ht="10.5">
      <c r="A85" s="360"/>
      <c r="B85" s="359"/>
      <c r="C85" s="359"/>
      <c r="D85" s="359"/>
      <c r="E85" s="359"/>
      <c r="F85" s="359"/>
      <c r="G85" s="359"/>
      <c r="H85" s="221"/>
      <c r="I85" s="222"/>
    </row>
    <row r="86" spans="1:9" ht="5.25" customHeight="1">
      <c r="A86" s="211"/>
      <c r="B86" s="221"/>
      <c r="C86" s="221"/>
      <c r="D86" s="221"/>
      <c r="E86" s="221"/>
      <c r="F86" s="221"/>
      <c r="G86" s="221"/>
      <c r="H86" s="221"/>
      <c r="I86" s="222"/>
    </row>
    <row r="87" spans="1:9" ht="10.5">
      <c r="A87" s="224" t="s">
        <v>242</v>
      </c>
      <c r="B87" s="361" t="s">
        <v>354</v>
      </c>
      <c r="C87" s="359"/>
      <c r="D87" s="359"/>
      <c r="E87" s="359"/>
      <c r="F87" s="359"/>
      <c r="G87" s="359"/>
      <c r="H87" s="359"/>
      <c r="I87" s="362"/>
    </row>
    <row r="88" spans="1:9" ht="10.5">
      <c r="A88" s="211"/>
      <c r="B88" s="359"/>
      <c r="C88" s="359"/>
      <c r="D88" s="359"/>
      <c r="E88" s="359"/>
      <c r="F88" s="359"/>
      <c r="G88" s="359"/>
      <c r="H88" s="359"/>
      <c r="I88" s="362"/>
    </row>
    <row r="89" spans="1:9" ht="10.5">
      <c r="A89" s="211"/>
      <c r="B89" s="221"/>
      <c r="C89" s="221"/>
      <c r="D89" s="221"/>
      <c r="E89" s="221"/>
      <c r="F89" s="221"/>
      <c r="G89" s="221"/>
      <c r="H89" s="221"/>
      <c r="I89" s="222"/>
    </row>
    <row r="90" spans="1:9" ht="12.75">
      <c r="A90" s="223" t="s">
        <v>373</v>
      </c>
      <c r="B90" s="221"/>
      <c r="C90" s="221"/>
      <c r="D90" s="221"/>
      <c r="E90" s="221"/>
      <c r="F90" s="221"/>
      <c r="G90" s="221"/>
      <c r="H90" s="221"/>
      <c r="I90" s="222"/>
    </row>
    <row r="91" spans="1:9" ht="5.25" customHeight="1">
      <c r="A91" s="211"/>
      <c r="B91" s="221"/>
      <c r="C91" s="221"/>
      <c r="D91" s="221"/>
      <c r="E91" s="221"/>
      <c r="F91" s="221"/>
      <c r="G91" s="221"/>
      <c r="H91" s="221"/>
      <c r="I91" s="222"/>
    </row>
    <row r="92" spans="1:9" ht="10.5">
      <c r="A92" s="358" t="s">
        <v>355</v>
      </c>
      <c r="B92" s="359"/>
      <c r="C92" s="359"/>
      <c r="D92" s="359"/>
      <c r="E92" s="359"/>
      <c r="F92" s="359"/>
      <c r="G92" s="359"/>
      <c r="H92" s="359"/>
      <c r="I92" s="222"/>
    </row>
    <row r="93" spans="1:9" ht="10.5">
      <c r="A93" s="360"/>
      <c r="B93" s="359"/>
      <c r="C93" s="359"/>
      <c r="D93" s="359"/>
      <c r="E93" s="359"/>
      <c r="F93" s="359"/>
      <c r="G93" s="359"/>
      <c r="H93" s="359"/>
      <c r="I93" s="222"/>
    </row>
    <row r="94" spans="1:9" ht="10.5">
      <c r="A94" s="211"/>
      <c r="B94" s="221"/>
      <c r="C94" s="221"/>
      <c r="D94" s="221"/>
      <c r="E94" s="221"/>
      <c r="F94" s="221"/>
      <c r="G94" s="221"/>
      <c r="H94" s="221"/>
      <c r="I94" s="222"/>
    </row>
    <row r="95" spans="1:9" ht="12.75">
      <c r="A95" s="223" t="s">
        <v>304</v>
      </c>
      <c r="B95" s="221"/>
      <c r="C95" s="221"/>
      <c r="D95" s="221"/>
      <c r="E95" s="221"/>
      <c r="F95" s="221"/>
      <c r="G95" s="221"/>
      <c r="H95" s="221"/>
      <c r="I95" s="222"/>
    </row>
    <row r="96" spans="1:9" ht="5.25" customHeight="1">
      <c r="A96" s="211"/>
      <c r="B96" s="221"/>
      <c r="C96" s="221"/>
      <c r="D96" s="221"/>
      <c r="E96" s="221"/>
      <c r="F96" s="221"/>
      <c r="G96" s="221"/>
      <c r="H96" s="221"/>
      <c r="I96" s="222"/>
    </row>
    <row r="97" spans="1:9" ht="10.5">
      <c r="A97" s="358" t="s">
        <v>305</v>
      </c>
      <c r="B97" s="359"/>
      <c r="C97" s="359"/>
      <c r="D97" s="359"/>
      <c r="E97" s="359"/>
      <c r="F97" s="359"/>
      <c r="G97" s="359"/>
      <c r="H97" s="359"/>
      <c r="I97" s="362"/>
    </row>
    <row r="98" spans="1:9" ht="10.5">
      <c r="A98" s="360"/>
      <c r="B98" s="359"/>
      <c r="C98" s="359"/>
      <c r="D98" s="359"/>
      <c r="E98" s="359"/>
      <c r="F98" s="359"/>
      <c r="G98" s="359"/>
      <c r="H98" s="359"/>
      <c r="I98" s="362"/>
    </row>
    <row r="99" spans="1:9" ht="10.5">
      <c r="A99" s="360"/>
      <c r="B99" s="359"/>
      <c r="C99" s="359"/>
      <c r="D99" s="359"/>
      <c r="E99" s="359"/>
      <c r="F99" s="359"/>
      <c r="G99" s="359"/>
      <c r="H99" s="359"/>
      <c r="I99" s="362"/>
    </row>
    <row r="100" spans="1:9" ht="10.5">
      <c r="A100" s="360"/>
      <c r="B100" s="359"/>
      <c r="C100" s="359"/>
      <c r="D100" s="359"/>
      <c r="E100" s="359"/>
      <c r="F100" s="359"/>
      <c r="G100" s="359"/>
      <c r="H100" s="359"/>
      <c r="I100" s="362"/>
    </row>
    <row r="101" spans="1:9" ht="10.5">
      <c r="A101" s="360"/>
      <c r="B101" s="359"/>
      <c r="C101" s="359"/>
      <c r="D101" s="359"/>
      <c r="E101" s="359"/>
      <c r="F101" s="359"/>
      <c r="G101" s="359"/>
      <c r="H101" s="359"/>
      <c r="I101" s="362"/>
    </row>
    <row r="102" spans="1:9" ht="10.5">
      <c r="A102" s="360"/>
      <c r="B102" s="359"/>
      <c r="C102" s="359"/>
      <c r="D102" s="359"/>
      <c r="E102" s="359"/>
      <c r="F102" s="359"/>
      <c r="G102" s="359"/>
      <c r="H102" s="359"/>
      <c r="I102" s="362"/>
    </row>
    <row r="103" spans="1:9" ht="5.25" customHeight="1">
      <c r="A103" s="211"/>
      <c r="B103" s="221"/>
      <c r="C103" s="221"/>
      <c r="D103" s="221"/>
      <c r="E103" s="221"/>
      <c r="F103" s="221"/>
      <c r="G103" s="221"/>
      <c r="H103" s="221"/>
      <c r="I103" s="222"/>
    </row>
    <row r="104" spans="1:9" ht="10.5">
      <c r="A104" s="224" t="s">
        <v>242</v>
      </c>
      <c r="B104" s="241" t="s">
        <v>356</v>
      </c>
      <c r="C104" s="239"/>
      <c r="D104" s="239"/>
      <c r="E104" s="239"/>
      <c r="F104" s="239"/>
      <c r="G104" s="239"/>
      <c r="H104" s="239"/>
      <c r="I104" s="222"/>
    </row>
    <row r="105" spans="1:9" ht="10.5">
      <c r="A105" s="211"/>
      <c r="B105" s="241" t="s">
        <v>357</v>
      </c>
      <c r="C105" s="221"/>
      <c r="D105" s="221"/>
      <c r="E105" s="221"/>
      <c r="F105" s="221"/>
      <c r="G105" s="221"/>
      <c r="H105" s="221"/>
      <c r="I105" s="222"/>
    </row>
    <row r="106" spans="1:9" ht="10.5">
      <c r="A106" s="211"/>
      <c r="B106" s="220" t="s">
        <v>387</v>
      </c>
      <c r="C106" s="221"/>
      <c r="D106" s="221"/>
      <c r="E106" s="221"/>
      <c r="F106" s="221"/>
      <c r="G106" s="221"/>
      <c r="H106" s="221"/>
      <c r="I106" s="222"/>
    </row>
    <row r="107" spans="1:9" ht="10.5">
      <c r="A107" s="211"/>
      <c r="B107" s="220" t="s">
        <v>310</v>
      </c>
      <c r="C107" s="221"/>
      <c r="D107" s="221"/>
      <c r="E107" s="221"/>
      <c r="F107" s="221"/>
      <c r="G107" s="221"/>
      <c r="H107" s="221"/>
      <c r="I107" s="222"/>
    </row>
    <row r="108" spans="1:9" ht="10.5">
      <c r="A108" s="211"/>
      <c r="B108" s="220" t="s">
        <v>385</v>
      </c>
      <c r="C108" s="221"/>
      <c r="D108" s="221"/>
      <c r="E108" s="221"/>
      <c r="F108" s="221"/>
      <c r="G108" s="221"/>
      <c r="H108" s="221"/>
      <c r="I108" s="222"/>
    </row>
    <row r="109" spans="1:9" ht="5.25" customHeight="1">
      <c r="A109" s="211"/>
      <c r="B109" s="221"/>
      <c r="C109" s="221"/>
      <c r="D109" s="221"/>
      <c r="E109" s="221"/>
      <c r="F109" s="221"/>
      <c r="G109" s="221"/>
      <c r="H109" s="221"/>
      <c r="I109" s="222"/>
    </row>
    <row r="110" spans="1:9" ht="10.5" customHeight="1">
      <c r="A110" s="224" t="s">
        <v>242</v>
      </c>
      <c r="B110" s="220" t="s">
        <v>311</v>
      </c>
      <c r="C110" s="221"/>
      <c r="D110" s="221"/>
      <c r="E110" s="221"/>
      <c r="F110" s="221"/>
      <c r="G110" s="221"/>
      <c r="H110" s="221"/>
      <c r="I110" s="222"/>
    </row>
    <row r="111" spans="1:9" ht="10.5" customHeight="1">
      <c r="A111" s="211"/>
      <c r="B111" s="220" t="s">
        <v>312</v>
      </c>
      <c r="C111" s="221"/>
      <c r="D111" s="221"/>
      <c r="E111" s="221"/>
      <c r="F111" s="221"/>
      <c r="G111" s="221"/>
      <c r="H111" s="221"/>
      <c r="I111" s="222"/>
    </row>
    <row r="112" spans="1:9" ht="5.25" customHeight="1">
      <c r="A112" s="211"/>
      <c r="B112" s="221"/>
      <c r="C112" s="221"/>
      <c r="D112" s="221"/>
      <c r="E112" s="221"/>
      <c r="F112" s="221"/>
      <c r="G112" s="221"/>
      <c r="H112" s="221"/>
      <c r="I112" s="222"/>
    </row>
    <row r="113" spans="1:9" ht="10.5">
      <c r="A113" s="211" t="s">
        <v>313</v>
      </c>
      <c r="B113" s="221"/>
      <c r="C113" s="221"/>
      <c r="D113" s="221"/>
      <c r="E113" s="221"/>
      <c r="F113" s="221"/>
      <c r="G113" s="221"/>
      <c r="H113" s="221"/>
      <c r="I113" s="222"/>
    </row>
    <row r="114" spans="1:9" ht="10.5">
      <c r="A114" s="211" t="s">
        <v>314</v>
      </c>
      <c r="B114" s="221"/>
      <c r="C114" s="221"/>
      <c r="D114" s="221"/>
      <c r="E114" s="221"/>
      <c r="F114" s="221"/>
      <c r="G114" s="221"/>
      <c r="H114" s="221"/>
      <c r="I114" s="222"/>
    </row>
    <row r="115" spans="1:9" ht="10.5">
      <c r="A115" s="211" t="s">
        <v>315</v>
      </c>
      <c r="B115" s="221"/>
      <c r="C115" s="221"/>
      <c r="D115" s="221"/>
      <c r="E115" s="221"/>
      <c r="F115" s="221"/>
      <c r="G115" s="221"/>
      <c r="H115" s="221"/>
      <c r="I115" s="222"/>
    </row>
    <row r="116" spans="1:9" ht="10.5">
      <c r="A116" s="211" t="s">
        <v>316</v>
      </c>
      <c r="B116" s="221"/>
      <c r="C116" s="221"/>
      <c r="D116" s="221"/>
      <c r="E116" s="221"/>
      <c r="F116" s="221"/>
      <c r="G116" s="221"/>
      <c r="H116" s="221"/>
      <c r="I116" s="222"/>
    </row>
    <row r="117" spans="1:9" ht="10.5">
      <c r="A117" s="211" t="s">
        <v>317</v>
      </c>
      <c r="B117" s="221"/>
      <c r="C117" s="221"/>
      <c r="D117" s="221"/>
      <c r="E117" s="221"/>
      <c r="F117" s="221"/>
      <c r="G117" s="221"/>
      <c r="H117" s="221"/>
      <c r="I117" s="222"/>
    </row>
    <row r="118" spans="1:9" ht="5.25" customHeight="1">
      <c r="A118" s="211"/>
      <c r="B118" s="221"/>
      <c r="C118" s="221"/>
      <c r="D118" s="221"/>
      <c r="E118" s="221"/>
      <c r="F118" s="221"/>
      <c r="G118" s="221"/>
      <c r="H118" s="221"/>
      <c r="I118" s="222"/>
    </row>
    <row r="119" spans="1:9" ht="10.5">
      <c r="A119" s="211" t="s">
        <v>320</v>
      </c>
      <c r="B119" s="221"/>
      <c r="C119" s="221"/>
      <c r="D119" s="221"/>
      <c r="E119" s="221"/>
      <c r="F119" s="221"/>
      <c r="G119" s="221"/>
      <c r="H119" s="221"/>
      <c r="I119" s="222"/>
    </row>
    <row r="120" spans="1:9" ht="10.5">
      <c r="A120" s="211" t="s">
        <v>318</v>
      </c>
      <c r="B120" s="221"/>
      <c r="C120" s="221"/>
      <c r="D120" s="221"/>
      <c r="E120" s="221"/>
      <c r="F120" s="221"/>
      <c r="G120" s="221"/>
      <c r="H120" s="221"/>
      <c r="I120" s="222"/>
    </row>
    <row r="121" spans="1:9" ht="10.5">
      <c r="A121" s="211" t="s">
        <v>319</v>
      </c>
      <c r="B121" s="221"/>
      <c r="C121" s="221"/>
      <c r="D121" s="221"/>
      <c r="E121" s="221"/>
      <c r="F121" s="221"/>
      <c r="G121" s="221"/>
      <c r="H121" s="221"/>
      <c r="I121" s="222"/>
    </row>
    <row r="122" spans="1:9" ht="10.5">
      <c r="A122" s="211"/>
      <c r="B122" s="221"/>
      <c r="C122" s="221"/>
      <c r="D122" s="221"/>
      <c r="E122" s="221"/>
      <c r="F122" s="221"/>
      <c r="G122" s="221"/>
      <c r="H122" s="221"/>
      <c r="I122" s="222"/>
    </row>
    <row r="123" spans="1:9" ht="12.75">
      <c r="A123" s="223" t="s">
        <v>321</v>
      </c>
      <c r="B123" s="221"/>
      <c r="C123" s="221"/>
      <c r="D123" s="221"/>
      <c r="E123" s="221"/>
      <c r="F123" s="221"/>
      <c r="G123" s="221"/>
      <c r="H123" s="221"/>
      <c r="I123" s="222"/>
    </row>
    <row r="124" spans="1:9" ht="5.25" customHeight="1">
      <c r="A124" s="211"/>
      <c r="B124" s="221"/>
      <c r="C124" s="221"/>
      <c r="D124" s="221"/>
      <c r="E124" s="221"/>
      <c r="F124" s="221"/>
      <c r="G124" s="221"/>
      <c r="H124" s="221"/>
      <c r="I124" s="222"/>
    </row>
    <row r="125" spans="1:9" ht="10.5">
      <c r="A125" s="211" t="s">
        <v>322</v>
      </c>
      <c r="B125" s="221"/>
      <c r="C125" s="221"/>
      <c r="D125" s="221"/>
      <c r="E125" s="221"/>
      <c r="F125" s="221"/>
      <c r="G125" s="221"/>
      <c r="H125" s="221"/>
      <c r="I125" s="222"/>
    </row>
    <row r="126" spans="1:9" ht="10.5">
      <c r="A126" s="211" t="s">
        <v>323</v>
      </c>
      <c r="B126" s="221"/>
      <c r="C126" s="221"/>
      <c r="D126" s="221"/>
      <c r="E126" s="221"/>
      <c r="F126" s="221"/>
      <c r="G126" s="221"/>
      <c r="H126" s="221"/>
      <c r="I126" s="222"/>
    </row>
    <row r="127" spans="1:9" ht="10.5">
      <c r="A127" s="211" t="s">
        <v>324</v>
      </c>
      <c r="B127" s="221"/>
      <c r="C127" s="221"/>
      <c r="D127" s="221"/>
      <c r="E127" s="221"/>
      <c r="F127" s="221"/>
      <c r="G127" s="221"/>
      <c r="H127" s="221"/>
      <c r="I127" s="222"/>
    </row>
    <row r="128" spans="1:9" ht="10.5">
      <c r="A128" s="211" t="s">
        <v>325</v>
      </c>
      <c r="B128" s="221"/>
      <c r="C128" s="221"/>
      <c r="D128" s="221"/>
      <c r="E128" s="221"/>
      <c r="F128" s="221"/>
      <c r="G128" s="221"/>
      <c r="H128" s="221"/>
      <c r="I128" s="222"/>
    </row>
    <row r="129" spans="1:9" ht="5.25" customHeight="1">
      <c r="A129" s="211"/>
      <c r="B129" s="221"/>
      <c r="C129" s="221"/>
      <c r="D129" s="221"/>
      <c r="E129" s="221"/>
      <c r="F129" s="221"/>
      <c r="G129" s="221"/>
      <c r="H129" s="221"/>
      <c r="I129" s="222"/>
    </row>
    <row r="130" spans="1:9" ht="10.5">
      <c r="A130" s="211" t="s">
        <v>326</v>
      </c>
      <c r="B130" s="221"/>
      <c r="C130" s="221"/>
      <c r="D130" s="221"/>
      <c r="E130" s="221"/>
      <c r="F130" s="221"/>
      <c r="G130" s="221"/>
      <c r="H130" s="221"/>
      <c r="I130" s="222"/>
    </row>
    <row r="131" spans="1:9" ht="10.5">
      <c r="A131" s="211" t="s">
        <v>327</v>
      </c>
      <c r="B131" s="221"/>
      <c r="C131" s="221"/>
      <c r="D131" s="221"/>
      <c r="E131" s="221"/>
      <c r="F131" s="221"/>
      <c r="G131" s="221"/>
      <c r="H131" s="221"/>
      <c r="I131" s="222"/>
    </row>
    <row r="132" spans="1:9" ht="5.25" customHeight="1">
      <c r="A132" s="211"/>
      <c r="B132" s="221"/>
      <c r="C132" s="221"/>
      <c r="D132" s="221"/>
      <c r="E132" s="221"/>
      <c r="F132" s="221"/>
      <c r="G132" s="221"/>
      <c r="H132" s="221"/>
      <c r="I132" s="222"/>
    </row>
    <row r="133" spans="1:9" ht="10.5">
      <c r="A133" s="224" t="s">
        <v>242</v>
      </c>
      <c r="B133" s="220" t="s">
        <v>328</v>
      </c>
      <c r="C133" s="221"/>
      <c r="D133" s="221"/>
      <c r="E133" s="221"/>
      <c r="F133" s="221"/>
      <c r="G133" s="221"/>
      <c r="H133" s="221"/>
      <c r="I133" s="222"/>
    </row>
    <row r="134" spans="1:9" ht="10.5">
      <c r="A134" s="211"/>
      <c r="B134" s="225" t="s">
        <v>374</v>
      </c>
      <c r="C134" s="221"/>
      <c r="D134" s="221"/>
      <c r="E134" s="221"/>
      <c r="F134" s="221"/>
      <c r="G134" s="221"/>
      <c r="H134" s="221"/>
      <c r="I134" s="222"/>
    </row>
    <row r="135" spans="1:9" ht="10.5">
      <c r="A135" s="211"/>
      <c r="B135" s="220" t="s">
        <v>375</v>
      </c>
      <c r="C135" s="221"/>
      <c r="D135" s="221"/>
      <c r="E135" s="221"/>
      <c r="F135" s="221"/>
      <c r="G135" s="221"/>
      <c r="H135" s="221"/>
      <c r="I135" s="222"/>
    </row>
    <row r="136" spans="1:9" ht="10.5">
      <c r="A136" s="211"/>
      <c r="B136" s="220" t="s">
        <v>376</v>
      </c>
      <c r="C136" s="221"/>
      <c r="D136" s="221"/>
      <c r="E136" s="221"/>
      <c r="F136" s="221"/>
      <c r="G136" s="221"/>
      <c r="H136" s="221"/>
      <c r="I136" s="222"/>
    </row>
    <row r="137" spans="1:9" ht="10.5">
      <c r="A137" s="211"/>
      <c r="B137" s="220" t="s">
        <v>378</v>
      </c>
      <c r="C137" s="221"/>
      <c r="D137" s="221"/>
      <c r="E137" s="221"/>
      <c r="F137" s="221"/>
      <c r="G137" s="221"/>
      <c r="H137" s="221"/>
      <c r="I137" s="222"/>
    </row>
    <row r="138" spans="1:9" ht="10.5">
      <c r="A138" s="211"/>
      <c r="B138" s="225" t="s">
        <v>377</v>
      </c>
      <c r="C138" s="221"/>
      <c r="D138" s="221"/>
      <c r="E138" s="221"/>
      <c r="F138" s="221"/>
      <c r="G138" s="221"/>
      <c r="H138" s="221"/>
      <c r="I138" s="222"/>
    </row>
    <row r="139" spans="1:9" ht="5.25" customHeight="1">
      <c r="A139" s="211"/>
      <c r="B139" s="221"/>
      <c r="C139" s="221"/>
      <c r="D139" s="221"/>
      <c r="E139" s="221"/>
      <c r="F139" s="221"/>
      <c r="G139" s="221"/>
      <c r="H139" s="221"/>
      <c r="I139" s="222"/>
    </row>
    <row r="140" spans="1:9" ht="10.5">
      <c r="A140" s="224" t="s">
        <v>242</v>
      </c>
      <c r="B140" s="220" t="s">
        <v>311</v>
      </c>
      <c r="C140" s="221"/>
      <c r="D140" s="221"/>
      <c r="E140" s="221"/>
      <c r="F140" s="221"/>
      <c r="G140" s="221"/>
      <c r="H140" s="221"/>
      <c r="I140" s="222"/>
    </row>
    <row r="141" spans="1:9" ht="10.5">
      <c r="A141" s="211"/>
      <c r="B141" s="220" t="s">
        <v>312</v>
      </c>
      <c r="C141" s="221"/>
      <c r="D141" s="221"/>
      <c r="E141" s="221"/>
      <c r="F141" s="221"/>
      <c r="G141" s="221"/>
      <c r="H141" s="221"/>
      <c r="I141" s="222"/>
    </row>
    <row r="142" spans="1:9" ht="5.25" customHeight="1">
      <c r="A142" s="211"/>
      <c r="B142" s="221"/>
      <c r="C142" s="221"/>
      <c r="D142" s="221"/>
      <c r="E142" s="221"/>
      <c r="F142" s="221"/>
      <c r="G142" s="221"/>
      <c r="H142" s="221"/>
      <c r="I142" s="222"/>
    </row>
    <row r="143" spans="1:9" ht="10.5">
      <c r="A143" s="211" t="s">
        <v>358</v>
      </c>
      <c r="B143" s="221"/>
      <c r="C143" s="221"/>
      <c r="D143" s="221"/>
      <c r="E143" s="221"/>
      <c r="F143" s="221"/>
      <c r="G143" s="221"/>
      <c r="H143" s="221"/>
      <c r="I143" s="222"/>
    </row>
    <row r="144" spans="1:9" ht="10.5">
      <c r="A144" s="211" t="s">
        <v>359</v>
      </c>
      <c r="B144" s="221"/>
      <c r="C144" s="221"/>
      <c r="D144" s="221"/>
      <c r="E144" s="221"/>
      <c r="F144" s="221"/>
      <c r="G144" s="221"/>
      <c r="H144" s="221"/>
      <c r="I144" s="222"/>
    </row>
    <row r="145" spans="1:9" ht="10.5">
      <c r="A145" s="211"/>
      <c r="B145" s="221"/>
      <c r="C145" s="221"/>
      <c r="D145" s="221"/>
      <c r="E145" s="221"/>
      <c r="F145" s="221"/>
      <c r="G145" s="221"/>
      <c r="H145" s="221"/>
      <c r="I145" s="222"/>
    </row>
    <row r="146" spans="1:9" ht="10.5">
      <c r="A146" s="211"/>
      <c r="B146" s="221"/>
      <c r="C146" s="221"/>
      <c r="D146" s="221"/>
      <c r="E146" s="221"/>
      <c r="F146" s="221"/>
      <c r="G146" s="221"/>
      <c r="H146" s="221"/>
      <c r="I146" s="222"/>
    </row>
    <row r="147" spans="1:9" ht="12.75">
      <c r="A147" s="223" t="s">
        <v>329</v>
      </c>
      <c r="B147" s="221"/>
      <c r="C147" s="221"/>
      <c r="D147" s="221"/>
      <c r="E147" s="221"/>
      <c r="F147" s="221"/>
      <c r="G147" s="221"/>
      <c r="H147" s="221"/>
      <c r="I147" s="222"/>
    </row>
    <row r="148" spans="1:9" ht="5.25" customHeight="1">
      <c r="A148" s="211"/>
      <c r="B148" s="221"/>
      <c r="C148" s="221"/>
      <c r="D148" s="221"/>
      <c r="E148" s="221"/>
      <c r="F148" s="221"/>
      <c r="G148" s="221"/>
      <c r="H148" s="221"/>
      <c r="I148" s="222"/>
    </row>
    <row r="149" spans="1:9" ht="10.5">
      <c r="A149" s="211" t="s">
        <v>330</v>
      </c>
      <c r="B149" s="221"/>
      <c r="C149" s="221"/>
      <c r="D149" s="221"/>
      <c r="E149" s="221"/>
      <c r="F149" s="221"/>
      <c r="G149" s="221"/>
      <c r="H149" s="221"/>
      <c r="I149" s="222"/>
    </row>
    <row r="150" spans="1:9" ht="10.5">
      <c r="A150" s="211" t="s">
        <v>331</v>
      </c>
      <c r="B150" s="221"/>
      <c r="C150" s="221"/>
      <c r="D150" s="221"/>
      <c r="E150" s="221"/>
      <c r="F150" s="221"/>
      <c r="G150" s="221"/>
      <c r="H150" s="221"/>
      <c r="I150" s="222"/>
    </row>
    <row r="151" spans="1:9" ht="10.5">
      <c r="A151" s="211" t="s">
        <v>332</v>
      </c>
      <c r="B151" s="221"/>
      <c r="C151" s="221"/>
      <c r="D151" s="221"/>
      <c r="E151" s="221"/>
      <c r="F151" s="221"/>
      <c r="G151" s="221"/>
      <c r="H151" s="221"/>
      <c r="I151" s="222"/>
    </row>
    <row r="152" spans="1:9" ht="10.5">
      <c r="A152" s="211" t="s">
        <v>333</v>
      </c>
      <c r="B152" s="221"/>
      <c r="C152" s="221"/>
      <c r="D152" s="221"/>
      <c r="E152" s="221"/>
      <c r="F152" s="221"/>
      <c r="G152" s="221"/>
      <c r="H152" s="221"/>
      <c r="I152" s="222"/>
    </row>
    <row r="153" spans="1:9" ht="5.25" customHeight="1">
      <c r="A153" s="211"/>
      <c r="B153" s="221"/>
      <c r="C153" s="221"/>
      <c r="D153" s="221"/>
      <c r="E153" s="221"/>
      <c r="F153" s="221"/>
      <c r="G153" s="221"/>
      <c r="H153" s="221"/>
      <c r="I153" s="222"/>
    </row>
    <row r="154" spans="1:9" ht="10.5">
      <c r="A154" s="224" t="s">
        <v>242</v>
      </c>
      <c r="B154" s="220" t="s">
        <v>360</v>
      </c>
      <c r="C154" s="221"/>
      <c r="D154" s="221"/>
      <c r="E154" s="221"/>
      <c r="F154" s="221"/>
      <c r="G154" s="221"/>
      <c r="H154" s="221"/>
      <c r="I154" s="222"/>
    </row>
    <row r="155" spans="1:9" ht="10.5">
      <c r="A155" s="211"/>
      <c r="B155" s="220" t="s">
        <v>334</v>
      </c>
      <c r="C155" s="221"/>
      <c r="D155" s="221"/>
      <c r="E155" s="221"/>
      <c r="F155" s="221"/>
      <c r="G155" s="221"/>
      <c r="H155" s="221"/>
      <c r="I155" s="222"/>
    </row>
    <row r="156" spans="1:9" ht="10.5">
      <c r="A156" s="211"/>
      <c r="B156" s="220" t="s">
        <v>335</v>
      </c>
      <c r="C156" s="221"/>
      <c r="D156" s="221"/>
      <c r="E156" s="221"/>
      <c r="F156" s="221"/>
      <c r="G156" s="221"/>
      <c r="H156" s="221"/>
      <c r="I156" s="222"/>
    </row>
    <row r="157" spans="1:9" ht="10.5">
      <c r="A157" s="211"/>
      <c r="B157" s="225" t="s">
        <v>336</v>
      </c>
      <c r="C157" s="221"/>
      <c r="D157" s="221"/>
      <c r="E157" s="221"/>
      <c r="F157" s="221"/>
      <c r="G157" s="221"/>
      <c r="H157" s="221"/>
      <c r="I157" s="222"/>
    </row>
    <row r="158" spans="1:9" ht="10.5">
      <c r="A158" s="211"/>
      <c r="B158" s="220"/>
      <c r="C158" s="221"/>
      <c r="D158" s="221"/>
      <c r="E158" s="221"/>
      <c r="F158" s="221"/>
      <c r="G158" s="221"/>
      <c r="H158" s="221"/>
      <c r="I158" s="222"/>
    </row>
    <row r="159" spans="1:9" ht="5.25" customHeight="1">
      <c r="A159" s="211"/>
      <c r="B159" s="221"/>
      <c r="C159" s="221"/>
      <c r="D159" s="221"/>
      <c r="E159" s="221"/>
      <c r="F159" s="221"/>
      <c r="G159" s="221"/>
      <c r="H159" s="221"/>
      <c r="I159" s="222"/>
    </row>
    <row r="160" spans="1:9" ht="10.5">
      <c r="A160" s="211" t="s">
        <v>337</v>
      </c>
      <c r="B160" s="221"/>
      <c r="C160" s="221"/>
      <c r="D160" s="221"/>
      <c r="E160" s="221"/>
      <c r="F160" s="221"/>
      <c r="G160" s="221"/>
      <c r="H160" s="221"/>
      <c r="I160" s="222"/>
    </row>
    <row r="161" spans="1:9" ht="10.5">
      <c r="A161" s="211" t="s">
        <v>338</v>
      </c>
      <c r="B161" s="221"/>
      <c r="C161" s="221"/>
      <c r="D161" s="221"/>
      <c r="E161" s="221"/>
      <c r="F161" s="221"/>
      <c r="G161" s="221"/>
      <c r="H161" s="221"/>
      <c r="I161" s="222"/>
    </row>
    <row r="162" spans="1:9" ht="10.5">
      <c r="A162" s="211" t="s">
        <v>339</v>
      </c>
      <c r="B162" s="221"/>
      <c r="C162" s="221"/>
      <c r="D162" s="221"/>
      <c r="E162" s="221"/>
      <c r="F162" s="221"/>
      <c r="G162" s="221"/>
      <c r="H162" s="221"/>
      <c r="I162" s="222"/>
    </row>
    <row r="163" spans="1:9" ht="10.5">
      <c r="A163" s="211" t="s">
        <v>340</v>
      </c>
      <c r="B163" s="221"/>
      <c r="C163" s="221"/>
      <c r="D163" s="221"/>
      <c r="E163" s="221"/>
      <c r="F163" s="221"/>
      <c r="G163" s="221"/>
      <c r="H163" s="221"/>
      <c r="I163" s="222"/>
    </row>
    <row r="164" spans="1:9" ht="10.5">
      <c r="A164" s="211" t="s">
        <v>341</v>
      </c>
      <c r="B164" s="221"/>
      <c r="C164" s="221"/>
      <c r="D164" s="221"/>
      <c r="E164" s="221"/>
      <c r="F164" s="221"/>
      <c r="G164" s="221"/>
      <c r="H164" s="221"/>
      <c r="I164" s="222"/>
    </row>
    <row r="165" spans="1:9" ht="10.5">
      <c r="A165" s="211"/>
      <c r="B165" s="221"/>
      <c r="C165" s="221"/>
      <c r="D165" s="221"/>
      <c r="E165" s="221"/>
      <c r="F165" s="221"/>
      <c r="G165" s="221"/>
      <c r="H165" s="221"/>
      <c r="I165" s="222"/>
    </row>
    <row r="166" spans="1:9" ht="12.75">
      <c r="A166" s="223" t="s">
        <v>342</v>
      </c>
      <c r="B166" s="221"/>
      <c r="C166" s="221"/>
      <c r="D166" s="221"/>
      <c r="E166" s="221"/>
      <c r="F166" s="221"/>
      <c r="G166" s="221"/>
      <c r="H166" s="221"/>
      <c r="I166" s="222"/>
    </row>
    <row r="167" spans="1:9" ht="5.25" customHeight="1">
      <c r="A167" s="211"/>
      <c r="B167" s="221"/>
      <c r="C167" s="221"/>
      <c r="D167" s="221"/>
      <c r="E167" s="221"/>
      <c r="F167" s="221"/>
      <c r="G167" s="221"/>
      <c r="H167" s="221"/>
      <c r="I167" s="222"/>
    </row>
    <row r="168" spans="1:9" ht="10.5">
      <c r="A168" s="211" t="s">
        <v>362</v>
      </c>
      <c r="B168" s="221"/>
      <c r="C168" s="221"/>
      <c r="D168" s="221"/>
      <c r="E168" s="221"/>
      <c r="F168" s="221"/>
      <c r="G168" s="221"/>
      <c r="H168" s="221"/>
      <c r="I168" s="222"/>
    </row>
    <row r="169" spans="1:9" ht="10.5">
      <c r="A169" s="267" t="s">
        <v>361</v>
      </c>
      <c r="B169" s="221"/>
      <c r="C169" s="221"/>
      <c r="D169" s="221"/>
      <c r="E169" s="221"/>
      <c r="F169" s="221"/>
      <c r="G169" s="221"/>
      <c r="H169" s="221"/>
      <c r="I169" s="222"/>
    </row>
    <row r="170" spans="1:9" ht="10.5">
      <c r="A170" s="211" t="s">
        <v>343</v>
      </c>
      <c r="B170" s="221"/>
      <c r="C170" s="221"/>
      <c r="D170" s="221"/>
      <c r="E170" s="221"/>
      <c r="F170" s="221"/>
      <c r="G170" s="221"/>
      <c r="H170" s="221"/>
      <c r="I170" s="222"/>
    </row>
    <row r="171" spans="1:9" ht="10.5">
      <c r="A171" s="211" t="s">
        <v>344</v>
      </c>
      <c r="B171" s="221"/>
      <c r="C171" s="221"/>
      <c r="D171" s="221"/>
      <c r="E171" s="221"/>
      <c r="F171" s="221"/>
      <c r="G171" s="221"/>
      <c r="H171" s="221"/>
      <c r="I171" s="222"/>
    </row>
    <row r="172" spans="1:9" ht="10.5">
      <c r="A172" s="211" t="s">
        <v>345</v>
      </c>
      <c r="B172" s="221"/>
      <c r="C172" s="221"/>
      <c r="D172" s="221"/>
      <c r="E172" s="221"/>
      <c r="F172" s="221"/>
      <c r="G172" s="221"/>
      <c r="H172" s="221"/>
      <c r="I172" s="222"/>
    </row>
    <row r="173" spans="1:9" ht="5.25" customHeight="1">
      <c r="A173" s="211"/>
      <c r="B173" s="221"/>
      <c r="C173" s="221"/>
      <c r="D173" s="221"/>
      <c r="E173" s="221"/>
      <c r="F173" s="221"/>
      <c r="G173" s="221"/>
      <c r="H173" s="221"/>
      <c r="I173" s="222"/>
    </row>
    <row r="174" spans="1:9" ht="10.5">
      <c r="A174" s="211" t="s">
        <v>364</v>
      </c>
      <c r="B174" s="221"/>
      <c r="C174" s="221"/>
      <c r="D174" s="221"/>
      <c r="E174" s="221"/>
      <c r="F174" s="221"/>
      <c r="G174" s="221"/>
      <c r="H174" s="221"/>
      <c r="I174" s="222"/>
    </row>
    <row r="175" spans="1:9" ht="10.5">
      <c r="A175" s="211" t="s">
        <v>363</v>
      </c>
      <c r="B175" s="221"/>
      <c r="C175" s="221"/>
      <c r="D175" s="221"/>
      <c r="E175" s="221"/>
      <c r="F175" s="221"/>
      <c r="G175" s="221"/>
      <c r="H175" s="221"/>
      <c r="I175" s="222"/>
    </row>
    <row r="176" spans="1:9" ht="10.5">
      <c r="A176" s="211" t="s">
        <v>346</v>
      </c>
      <c r="B176" s="221"/>
      <c r="C176" s="221"/>
      <c r="D176" s="221"/>
      <c r="E176" s="221"/>
      <c r="F176" s="221"/>
      <c r="G176" s="221"/>
      <c r="H176" s="221"/>
      <c r="I176" s="222"/>
    </row>
    <row r="177" spans="1:9" ht="10.5">
      <c r="A177" s="211" t="s">
        <v>347</v>
      </c>
      <c r="B177" s="221"/>
      <c r="C177" s="221"/>
      <c r="D177" s="221"/>
      <c r="E177" s="221"/>
      <c r="F177" s="221"/>
      <c r="G177" s="221"/>
      <c r="H177" s="221"/>
      <c r="I177" s="222"/>
    </row>
    <row r="178" spans="1:9" ht="5.25" customHeight="1">
      <c r="A178" s="211"/>
      <c r="B178" s="221"/>
      <c r="C178" s="221"/>
      <c r="D178" s="221"/>
      <c r="E178" s="221"/>
      <c r="F178" s="221"/>
      <c r="G178" s="221"/>
      <c r="H178" s="221"/>
      <c r="I178" s="222"/>
    </row>
    <row r="179" spans="1:9" ht="10.5">
      <c r="A179" s="224" t="s">
        <v>242</v>
      </c>
      <c r="B179" s="220" t="s">
        <v>348</v>
      </c>
      <c r="C179" s="221"/>
      <c r="D179" s="221"/>
      <c r="E179" s="221"/>
      <c r="F179" s="221"/>
      <c r="G179" s="221"/>
      <c r="H179" s="221"/>
      <c r="I179" s="222"/>
    </row>
    <row r="180" spans="1:9" ht="10.5">
      <c r="A180" s="211"/>
      <c r="B180" s="225" t="s">
        <v>380</v>
      </c>
      <c r="C180" s="221"/>
      <c r="D180" s="221"/>
      <c r="E180" s="221"/>
      <c r="F180" s="221"/>
      <c r="G180" s="221"/>
      <c r="H180" s="221"/>
      <c r="I180" s="222"/>
    </row>
    <row r="181" spans="1:9" ht="10.5">
      <c r="A181" s="211"/>
      <c r="B181" s="220" t="s">
        <v>381</v>
      </c>
      <c r="C181" s="221"/>
      <c r="D181" s="221"/>
      <c r="E181" s="221"/>
      <c r="F181" s="221"/>
      <c r="G181" s="221"/>
      <c r="H181" s="221"/>
      <c r="I181" s="222"/>
    </row>
    <row r="182" spans="1:9" ht="10.5">
      <c r="A182" s="226"/>
      <c r="B182" s="227"/>
      <c r="C182" s="227"/>
      <c r="D182" s="227"/>
      <c r="E182" s="227"/>
      <c r="F182" s="227"/>
      <c r="G182" s="227"/>
      <c r="H182" s="227"/>
      <c r="I182" s="228"/>
    </row>
    <row r="183" spans="1:9" ht="10.5">
      <c r="A183" s="229" t="s">
        <v>379</v>
      </c>
      <c r="B183" s="220"/>
      <c r="C183" s="221"/>
      <c r="D183" s="221"/>
      <c r="E183" s="221"/>
      <c r="F183" s="221"/>
      <c r="G183" s="221"/>
      <c r="H183" s="221"/>
      <c r="I183" s="222"/>
    </row>
    <row r="184" spans="1:9" ht="10.5">
      <c r="A184" s="211" t="s">
        <v>1</v>
      </c>
      <c r="B184" s="220"/>
      <c r="C184" s="221"/>
      <c r="D184" s="221"/>
      <c r="E184" s="221"/>
      <c r="F184" s="221"/>
      <c r="G184" s="221"/>
      <c r="H184" s="221"/>
      <c r="I184" s="222"/>
    </row>
    <row r="185" spans="1:9" ht="10.5">
      <c r="A185" s="211" t="s">
        <v>0</v>
      </c>
      <c r="B185" s="221"/>
      <c r="C185" s="221"/>
      <c r="D185" s="221"/>
      <c r="E185" s="221"/>
      <c r="F185" s="221"/>
      <c r="G185" s="221"/>
      <c r="H185" s="221"/>
      <c r="I185" s="222"/>
    </row>
    <row r="186" spans="1:9" ht="4.5" customHeight="1">
      <c r="A186" s="230"/>
      <c r="B186" s="227"/>
      <c r="C186" s="227"/>
      <c r="D186" s="227"/>
      <c r="E186" s="227"/>
      <c r="F186" s="227"/>
      <c r="G186" s="227"/>
      <c r="H186" s="227"/>
      <c r="I186" s="228"/>
    </row>
    <row r="187" spans="1:9" ht="8.25" customHeight="1">
      <c r="A187" s="231"/>
      <c r="B187" s="221"/>
      <c r="C187" s="221"/>
      <c r="D187" s="221"/>
      <c r="E187" s="221"/>
      <c r="F187" s="221"/>
      <c r="G187" s="221"/>
      <c r="H187" s="221"/>
      <c r="I187" s="222"/>
    </row>
    <row r="188" spans="1:9" ht="10.5">
      <c r="A188" s="232" t="s">
        <v>2</v>
      </c>
      <c r="B188" s="221"/>
      <c r="C188" s="221"/>
      <c r="D188" s="221"/>
      <c r="E188" s="221"/>
      <c r="F188" s="221"/>
      <c r="G188" s="221"/>
      <c r="H188" s="221"/>
      <c r="I188" s="222"/>
    </row>
    <row r="189" spans="1:9" ht="10.5">
      <c r="A189" s="244" t="s">
        <v>3</v>
      </c>
      <c r="B189" s="221"/>
      <c r="C189" s="221"/>
      <c r="D189" s="221"/>
      <c r="E189" s="221"/>
      <c r="F189" s="221"/>
      <c r="G189" s="221"/>
      <c r="H189" s="221"/>
      <c r="I189" s="222"/>
    </row>
    <row r="190" spans="1:9" ht="10.5">
      <c r="A190" s="232" t="s">
        <v>4</v>
      </c>
      <c r="B190" s="221"/>
      <c r="C190" s="221"/>
      <c r="D190" s="221"/>
      <c r="E190" s="221"/>
      <c r="F190" s="221"/>
      <c r="G190" s="221"/>
      <c r="H190" s="221"/>
      <c r="I190" s="222"/>
    </row>
    <row r="191" spans="1:9" ht="10.5">
      <c r="A191" s="232" t="s">
        <v>5</v>
      </c>
      <c r="B191" s="221"/>
      <c r="C191" s="221"/>
      <c r="D191" s="221"/>
      <c r="E191" s="221"/>
      <c r="F191" s="221"/>
      <c r="G191" s="221"/>
      <c r="H191" s="221"/>
      <c r="I191" s="222"/>
    </row>
    <row r="192" spans="1:9" ht="5.25" customHeight="1" thickBot="1">
      <c r="A192" s="233"/>
      <c r="B192" s="234"/>
      <c r="C192" s="234"/>
      <c r="D192" s="234"/>
      <c r="E192" s="234"/>
      <c r="F192" s="234"/>
      <c r="G192" s="234"/>
      <c r="H192" s="234"/>
      <c r="I192" s="235"/>
    </row>
    <row r="193" ht="11.25" thickTop="1"/>
    <row r="195" ht="10.5">
      <c r="A195" s="211"/>
    </row>
  </sheetData>
  <sheetProtection/>
  <mergeCells count="4">
    <mergeCell ref="A83:G85"/>
    <mergeCell ref="B87:I88"/>
    <mergeCell ref="A92:H93"/>
    <mergeCell ref="A97:I102"/>
  </mergeCells>
  <printOptions/>
  <pageMargins left="0.787401575" right="0.787401575" top="0.984251969" bottom="0.984251969" header="0.5" footer="0.5"/>
  <pageSetup orientation="portrait" r:id="rId1"/>
  <headerFooter alignWithMargins="0">
    <oddHeader>&amp;C&amp;F</oddHeader>
    <oddFooter>&amp;CPage &amp;P</oddFooter>
  </headerFooter>
</worksheet>
</file>

<file path=xl/worksheets/sheet2.xml><?xml version="1.0" encoding="utf-8"?>
<worksheet xmlns="http://schemas.openxmlformats.org/spreadsheetml/2006/main" xmlns:r="http://schemas.openxmlformats.org/officeDocument/2006/relationships">
  <dimension ref="A1:L40"/>
  <sheetViews>
    <sheetView showGridLines="0" tabSelected="1" zoomScalePageLayoutView="0" workbookViewId="0" topLeftCell="A1">
      <selection activeCell="A1" sqref="A1"/>
    </sheetView>
  </sheetViews>
  <sheetFormatPr defaultColWidth="11.421875" defaultRowHeight="12.75"/>
  <cols>
    <col min="1" max="1" width="12.00390625" style="61" customWidth="1"/>
    <col min="2" max="2" width="9.140625" style="61" customWidth="1"/>
    <col min="3" max="4" width="11.421875" style="61" customWidth="1"/>
    <col min="5" max="5" width="12.28125" style="61" customWidth="1"/>
    <col min="6" max="6" width="12.7109375" style="61" customWidth="1"/>
    <col min="7" max="7" width="1.421875" style="61" customWidth="1"/>
    <col min="8" max="8" width="12.8515625" style="61" customWidth="1"/>
    <col min="9" max="9" width="3.57421875" style="61" customWidth="1"/>
    <col min="10" max="10" width="7.421875" style="61" customWidth="1"/>
    <col min="11" max="11" width="6.421875" style="61" customWidth="1"/>
    <col min="12" max="12" width="7.57421875" style="61" customWidth="1"/>
    <col min="13" max="16384" width="11.421875" style="61" customWidth="1"/>
  </cols>
  <sheetData>
    <row r="1" spans="1:6" ht="12" thickBot="1">
      <c r="A1" s="59" t="s">
        <v>100</v>
      </c>
      <c r="B1" s="60"/>
      <c r="C1" s="60"/>
      <c r="D1" s="60"/>
      <c r="E1" s="60"/>
      <c r="F1" s="60"/>
    </row>
    <row r="2" spans="1:12" ht="13.5" thickTop="1">
      <c r="A2" s="137" t="s">
        <v>101</v>
      </c>
      <c r="B2" s="138"/>
      <c r="C2" s="138"/>
      <c r="D2" s="138"/>
      <c r="E2" s="139"/>
      <c r="F2"/>
      <c r="G2" s="62"/>
      <c r="I2" s="185" t="s">
        <v>309</v>
      </c>
      <c r="J2" s="186"/>
      <c r="K2" s="186"/>
      <c r="L2" s="187"/>
    </row>
    <row r="3" spans="1:12" ht="13.5" thickBot="1">
      <c r="A3" s="140" t="s">
        <v>102</v>
      </c>
      <c r="B3" s="63"/>
      <c r="C3" s="63"/>
      <c r="D3" s="63"/>
      <c r="E3" s="141"/>
      <c r="F3"/>
      <c r="G3" s="62"/>
      <c r="I3" s="188"/>
      <c r="J3" s="189"/>
      <c r="K3" s="189"/>
      <c r="L3" s="190"/>
    </row>
    <row r="4" spans="1:12" ht="14.25" thickBot="1" thickTop="1">
      <c r="A4" s="140" t="s">
        <v>103</v>
      </c>
      <c r="B4" s="63"/>
      <c r="C4" s="63"/>
      <c r="D4" s="63"/>
      <c r="E4" s="141"/>
      <c r="F4"/>
      <c r="G4" s="62"/>
      <c r="I4" s="188"/>
      <c r="J4" s="191"/>
      <c r="K4" s="192" t="s">
        <v>306</v>
      </c>
      <c r="L4" s="190"/>
    </row>
    <row r="5" spans="1:12" ht="14.25" thickBot="1" thickTop="1">
      <c r="A5" s="142" t="s">
        <v>104</v>
      </c>
      <c r="B5" s="143"/>
      <c r="C5" s="143"/>
      <c r="D5" s="143"/>
      <c r="E5" s="144"/>
      <c r="F5"/>
      <c r="G5" s="64"/>
      <c r="I5" s="188"/>
      <c r="J5" s="192"/>
      <c r="K5" s="192"/>
      <c r="L5" s="190"/>
    </row>
    <row r="6" spans="9:12" ht="12.75" thickBot="1" thickTop="1">
      <c r="I6" s="188"/>
      <c r="J6" s="193"/>
      <c r="K6" s="192" t="s">
        <v>307</v>
      </c>
      <c r="L6" s="190"/>
    </row>
    <row r="7" spans="9:12" ht="12.75" thickBot="1" thickTop="1">
      <c r="I7" s="188"/>
      <c r="J7" s="192"/>
      <c r="K7" s="192"/>
      <c r="L7" s="190"/>
    </row>
    <row r="8" spans="1:12" ht="14.25" thickBot="1" thickTop="1">
      <c r="A8" s="65"/>
      <c r="B8" s="66"/>
      <c r="C8" s="67"/>
      <c r="D8" s="7" t="s">
        <v>105</v>
      </c>
      <c r="E8" s="7" t="s">
        <v>106</v>
      </c>
      <c r="F8" s="8" t="s">
        <v>107</v>
      </c>
      <c r="I8" s="188"/>
      <c r="J8" s="196"/>
      <c r="K8" s="192" t="s">
        <v>308</v>
      </c>
      <c r="L8" s="190"/>
    </row>
    <row r="9" spans="1:12" ht="12.75" thickBot="1" thickTop="1">
      <c r="A9" s="17"/>
      <c r="B9" s="68"/>
      <c r="C9" s="9" t="s">
        <v>108</v>
      </c>
      <c r="D9" s="69">
        <v>100</v>
      </c>
      <c r="E9" s="70">
        <v>100</v>
      </c>
      <c r="F9" s="71">
        <v>100</v>
      </c>
      <c r="I9" s="197"/>
      <c r="J9" s="198"/>
      <c r="K9" s="198"/>
      <c r="L9" s="199"/>
    </row>
    <row r="10" spans="1:6" ht="12.75" thickBot="1" thickTop="1">
      <c r="A10" s="10" t="s">
        <v>109</v>
      </c>
      <c r="B10" s="9" t="s">
        <v>110</v>
      </c>
      <c r="C10" s="9" t="s">
        <v>111</v>
      </c>
      <c r="D10" s="72"/>
      <c r="E10" s="72"/>
      <c r="F10" s="73"/>
    </row>
    <row r="11" spans="1:6" ht="12.75" thickBot="1" thickTop="1">
      <c r="A11" s="10" t="s">
        <v>112</v>
      </c>
      <c r="B11" s="74">
        <v>450</v>
      </c>
      <c r="C11" s="75">
        <f>$D$9*D11+$E$9*E11+$F$9*F11</f>
        <v>200</v>
      </c>
      <c r="D11" s="72">
        <v>1</v>
      </c>
      <c r="E11" s="72">
        <v>1</v>
      </c>
      <c r="F11" s="73">
        <v>0</v>
      </c>
    </row>
    <row r="12" spans="1:8" ht="12" thickTop="1">
      <c r="A12" s="10" t="s">
        <v>113</v>
      </c>
      <c r="B12" s="76">
        <v>250</v>
      </c>
      <c r="C12" s="77">
        <f>$D$9*D12+$E$9*E12+$F$9*F12</f>
        <v>100</v>
      </c>
      <c r="D12" s="72">
        <v>1</v>
      </c>
      <c r="E12" s="72">
        <v>0</v>
      </c>
      <c r="F12" s="73">
        <v>0</v>
      </c>
      <c r="H12" s="13" t="s">
        <v>114</v>
      </c>
    </row>
    <row r="13" spans="1:8" ht="11.25">
      <c r="A13" s="10" t="s">
        <v>115</v>
      </c>
      <c r="B13" s="76">
        <v>800</v>
      </c>
      <c r="C13" s="77">
        <f>$D$9*D13+$E$9*E13+$F$9*F13</f>
        <v>500</v>
      </c>
      <c r="D13" s="72">
        <v>2</v>
      </c>
      <c r="E13" s="72">
        <v>2</v>
      </c>
      <c r="F13" s="73">
        <v>1</v>
      </c>
      <c r="H13" s="14" t="s">
        <v>116</v>
      </c>
    </row>
    <row r="14" spans="1:8" ht="11.25">
      <c r="A14" s="10" t="s">
        <v>117</v>
      </c>
      <c r="B14" s="76">
        <v>400</v>
      </c>
      <c r="C14" s="77">
        <f>$D$9*D14+$E$9*E14+$F$9*F14</f>
        <v>200</v>
      </c>
      <c r="D14" s="72">
        <v>1</v>
      </c>
      <c r="E14" s="72">
        <v>1</v>
      </c>
      <c r="F14" s="73">
        <v>0</v>
      </c>
      <c r="H14" s="14" t="s">
        <v>118</v>
      </c>
    </row>
    <row r="15" spans="1:8" ht="12" thickBot="1">
      <c r="A15" s="11" t="s">
        <v>235</v>
      </c>
      <c r="B15" s="78">
        <v>600</v>
      </c>
      <c r="C15" s="79">
        <f>$D$9*D15+$E$9*E15+$F$9*F15</f>
        <v>400</v>
      </c>
      <c r="D15" s="80">
        <v>2</v>
      </c>
      <c r="E15" s="80">
        <v>1</v>
      </c>
      <c r="F15" s="81">
        <v>1</v>
      </c>
      <c r="H15" s="82">
        <v>1</v>
      </c>
    </row>
    <row r="16" spans="1:6" ht="12.75" thickBot="1" thickTop="1">
      <c r="A16" s="60"/>
      <c r="B16" s="60"/>
      <c r="C16" s="60"/>
      <c r="D16" s="12" t="s">
        <v>119</v>
      </c>
      <c r="E16" s="60"/>
      <c r="F16" s="60"/>
    </row>
    <row r="17" spans="2:6" ht="12.75" thickBot="1" thickTop="1">
      <c r="B17" s="83"/>
      <c r="C17" s="1" t="s">
        <v>120</v>
      </c>
      <c r="D17" s="268">
        <f>75*MAX(D9,0)^$H$15</f>
        <v>7500</v>
      </c>
      <c r="E17" s="268">
        <f>50*MAX(E9,0)^$H$15</f>
        <v>5000</v>
      </c>
      <c r="F17" s="269">
        <f>35*MAX(F9,0)^$H$15</f>
        <v>3500</v>
      </c>
    </row>
    <row r="18" spans="2:6" ht="12.75" thickBot="1" thickTop="1">
      <c r="B18" s="84"/>
      <c r="C18" s="2" t="s">
        <v>121</v>
      </c>
      <c r="D18" s="5">
        <f>SUM(D17:F17)</f>
        <v>16000</v>
      </c>
      <c r="E18" s="85"/>
      <c r="F18" s="86"/>
    </row>
    <row r="19" ht="12.75" thickBot="1" thickTop="1"/>
    <row r="20" spans="1:8" ht="12" thickTop="1">
      <c r="A20" s="208" t="s">
        <v>10</v>
      </c>
      <c r="B20" s="209"/>
      <c r="C20" s="209"/>
      <c r="D20" s="209"/>
      <c r="E20" s="209"/>
      <c r="F20" s="209"/>
      <c r="G20" s="209"/>
      <c r="H20" s="210"/>
    </row>
    <row r="21" spans="1:8" ht="11.25">
      <c r="A21" s="211" t="s">
        <v>11</v>
      </c>
      <c r="B21" s="212"/>
      <c r="C21" s="212"/>
      <c r="D21" s="212"/>
      <c r="E21" s="212"/>
      <c r="F21" s="212"/>
      <c r="G21" s="212"/>
      <c r="H21" s="213"/>
    </row>
    <row r="22" spans="1:8" ht="11.25">
      <c r="A22" s="211" t="s">
        <v>12</v>
      </c>
      <c r="B22" s="212"/>
      <c r="C22" s="212"/>
      <c r="D22" s="212"/>
      <c r="E22" s="212"/>
      <c r="F22" s="212"/>
      <c r="G22" s="212"/>
      <c r="H22" s="213"/>
    </row>
    <row r="23" spans="1:8" ht="11.25">
      <c r="A23" s="211"/>
      <c r="B23" s="212"/>
      <c r="C23" s="212"/>
      <c r="D23" s="212"/>
      <c r="E23" s="212"/>
      <c r="F23" s="212"/>
      <c r="G23" s="212"/>
      <c r="H23" s="213"/>
    </row>
    <row r="24" spans="1:8" ht="11.25">
      <c r="A24" s="245" t="s">
        <v>13</v>
      </c>
      <c r="B24" s="246"/>
      <c r="C24" s="246"/>
      <c r="D24" s="246"/>
      <c r="E24" s="246"/>
      <c r="F24" s="246"/>
      <c r="G24" s="246"/>
      <c r="H24" s="247"/>
    </row>
    <row r="25" spans="1:8" ht="11.25">
      <c r="A25" s="211"/>
      <c r="B25" s="212"/>
      <c r="C25" s="212"/>
      <c r="D25" s="212"/>
      <c r="E25" s="212"/>
      <c r="F25" s="212"/>
      <c r="G25" s="212"/>
      <c r="H25" s="213"/>
    </row>
    <row r="26" spans="1:8" ht="11.25">
      <c r="A26" s="211" t="s">
        <v>14</v>
      </c>
      <c r="B26" s="212"/>
      <c r="C26" s="248" t="s">
        <v>6</v>
      </c>
      <c r="D26" s="212"/>
      <c r="E26" s="248" t="s">
        <v>35</v>
      </c>
      <c r="F26" s="212"/>
      <c r="G26" s="212"/>
      <c r="H26" s="213"/>
    </row>
    <row r="27" spans="1:8" ht="11.25">
      <c r="A27" s="211"/>
      <c r="B27" s="212"/>
      <c r="C27" s="212"/>
      <c r="D27" s="212"/>
      <c r="E27" s="212"/>
      <c r="F27" s="212"/>
      <c r="G27" s="212"/>
      <c r="H27" s="213"/>
    </row>
    <row r="28" spans="1:8" ht="11.25">
      <c r="A28" s="211" t="s">
        <v>15</v>
      </c>
      <c r="B28" s="212"/>
      <c r="C28" s="248" t="s">
        <v>7</v>
      </c>
      <c r="D28" s="212"/>
      <c r="E28" s="248" t="s">
        <v>17</v>
      </c>
      <c r="F28" s="212"/>
      <c r="G28" s="212"/>
      <c r="H28" s="213"/>
    </row>
    <row r="29" spans="1:8" ht="11.25">
      <c r="A29" s="211"/>
      <c r="B29" s="212"/>
      <c r="C29" s="212"/>
      <c r="D29" s="212"/>
      <c r="E29" s="212"/>
      <c r="F29" s="212"/>
      <c r="G29" s="212"/>
      <c r="H29" s="213"/>
    </row>
    <row r="30" spans="1:8" ht="11.25">
      <c r="A30" s="211" t="s">
        <v>16</v>
      </c>
      <c r="B30" s="212"/>
      <c r="C30" s="248" t="s">
        <v>8</v>
      </c>
      <c r="D30" s="212"/>
      <c r="E30" s="248" t="s">
        <v>18</v>
      </c>
      <c r="F30" s="212"/>
      <c r="G30" s="212"/>
      <c r="H30" s="213"/>
    </row>
    <row r="31" spans="1:8" ht="11.25">
      <c r="A31" s="211"/>
      <c r="B31" s="212"/>
      <c r="C31" s="212"/>
      <c r="D31" s="212"/>
      <c r="E31" s="248" t="s">
        <v>19</v>
      </c>
      <c r="F31" s="212"/>
      <c r="G31" s="212"/>
      <c r="H31" s="213"/>
    </row>
    <row r="32" spans="1:8" ht="11.25">
      <c r="A32" s="211"/>
      <c r="B32" s="212"/>
      <c r="C32" s="212"/>
      <c r="D32" s="212"/>
      <c r="E32" s="212"/>
      <c r="F32" s="212"/>
      <c r="G32" s="212"/>
      <c r="H32" s="213"/>
    </row>
    <row r="33" spans="1:8" ht="11.25">
      <c r="A33" s="211"/>
      <c r="B33" s="212"/>
      <c r="C33" s="248" t="s">
        <v>9</v>
      </c>
      <c r="D33" s="212"/>
      <c r="E33" s="248" t="s">
        <v>20</v>
      </c>
      <c r="F33" s="212"/>
      <c r="G33" s="212"/>
      <c r="H33" s="213"/>
    </row>
    <row r="34" spans="1:8" ht="11.25">
      <c r="A34" s="211"/>
      <c r="B34" s="212"/>
      <c r="C34" s="212"/>
      <c r="D34" s="212"/>
      <c r="E34" s="248"/>
      <c r="F34" s="212"/>
      <c r="G34" s="212"/>
      <c r="H34" s="213"/>
    </row>
    <row r="35" spans="1:8" ht="11.25">
      <c r="A35" s="211"/>
      <c r="B35" s="212"/>
      <c r="C35" s="212"/>
      <c r="D35" s="212"/>
      <c r="E35" s="212"/>
      <c r="F35" s="212"/>
      <c r="G35" s="212"/>
      <c r="H35" s="213"/>
    </row>
    <row r="36" spans="1:8" ht="11.25">
      <c r="A36" s="211" t="s">
        <v>21</v>
      </c>
      <c r="B36" s="212"/>
      <c r="C36" s="212"/>
      <c r="D36" s="212"/>
      <c r="E36" s="212"/>
      <c r="F36" s="212"/>
      <c r="G36" s="212"/>
      <c r="H36" s="213"/>
    </row>
    <row r="37" spans="1:8" ht="11.25">
      <c r="A37" s="211" t="s">
        <v>22</v>
      </c>
      <c r="B37" s="212"/>
      <c r="C37" s="212"/>
      <c r="D37" s="212"/>
      <c r="E37" s="212"/>
      <c r="F37" s="212"/>
      <c r="G37" s="212"/>
      <c r="H37" s="213"/>
    </row>
    <row r="38" spans="1:8" ht="11.25">
      <c r="A38" s="211" t="s">
        <v>365</v>
      </c>
      <c r="B38" s="212"/>
      <c r="C38" s="212"/>
      <c r="D38" s="212"/>
      <c r="E38" s="212"/>
      <c r="F38" s="212"/>
      <c r="G38" s="212"/>
      <c r="H38" s="213"/>
    </row>
    <row r="39" spans="1:8" ht="11.25">
      <c r="A39" s="211" t="s">
        <v>23</v>
      </c>
      <c r="B39" s="212"/>
      <c r="C39" s="212"/>
      <c r="D39" s="212"/>
      <c r="E39" s="212"/>
      <c r="F39" s="212"/>
      <c r="G39" s="212"/>
      <c r="H39" s="213"/>
    </row>
    <row r="40" spans="1:8" ht="3.75" customHeight="1" thickBot="1">
      <c r="A40" s="233"/>
      <c r="B40" s="234"/>
      <c r="C40" s="234"/>
      <c r="D40" s="234"/>
      <c r="E40" s="234"/>
      <c r="F40" s="234"/>
      <c r="G40" s="234"/>
      <c r="H40" s="235"/>
    </row>
    <row r="41" ht="12" thickTop="1"/>
  </sheetData>
  <sheetProtection/>
  <printOptions/>
  <pageMargins left="0.787401575" right="0.787401575" top="0.984251969" bottom="0.984251969" header="0.4921259845" footer="0.4921259845"/>
  <pageSetup horizontalDpi="355" verticalDpi="355"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A1" sqref="A1"/>
    </sheetView>
  </sheetViews>
  <sheetFormatPr defaultColWidth="11.421875" defaultRowHeight="12.75"/>
  <cols>
    <col min="1" max="2" width="11.421875" style="60" customWidth="1"/>
    <col min="3" max="7" width="9.8515625" style="60" customWidth="1"/>
    <col min="8" max="8" width="3.7109375" style="60" customWidth="1"/>
    <col min="9" max="9" width="5.57421875" style="60" customWidth="1"/>
    <col min="10" max="10" width="5.28125" style="60" customWidth="1"/>
    <col min="11" max="11" width="6.57421875" style="60" customWidth="1"/>
    <col min="12" max="12" width="8.00390625" style="60" customWidth="1"/>
    <col min="13" max="13" width="6.421875" style="60" customWidth="1"/>
    <col min="14" max="16384" width="11.421875" style="60" customWidth="1"/>
  </cols>
  <sheetData>
    <row r="1" ht="12" thickBot="1">
      <c r="A1" s="58" t="s">
        <v>122</v>
      </c>
    </row>
    <row r="2" spans="1:8" ht="13.5" thickTop="1">
      <c r="A2" s="145" t="s">
        <v>123</v>
      </c>
      <c r="B2" s="146"/>
      <c r="C2" s="146"/>
      <c r="D2" s="146"/>
      <c r="E2" s="146"/>
      <c r="F2" s="146"/>
      <c r="G2" s="147"/>
      <c r="H2" s="341"/>
    </row>
    <row r="3" spans="1:8" ht="12.75">
      <c r="A3" s="148" t="s">
        <v>124</v>
      </c>
      <c r="B3" s="92"/>
      <c r="C3" s="92"/>
      <c r="D3" s="92"/>
      <c r="E3" s="92"/>
      <c r="F3" s="92"/>
      <c r="G3" s="149"/>
      <c r="H3" s="341"/>
    </row>
    <row r="4" spans="1:8" ht="13.5" thickBot="1">
      <c r="A4" s="150" t="s">
        <v>125</v>
      </c>
      <c r="B4" s="151"/>
      <c r="C4" s="151"/>
      <c r="D4" s="151"/>
      <c r="E4" s="151"/>
      <c r="F4" s="151"/>
      <c r="G4" s="152"/>
      <c r="H4" s="341"/>
    </row>
    <row r="5" ht="3.75" customHeight="1" thickBot="1" thickTop="1"/>
    <row r="6" spans="1:13" ht="12" thickTop="1">
      <c r="A6" s="4"/>
      <c r="B6" s="342"/>
      <c r="C6" s="18" t="s">
        <v>126</v>
      </c>
      <c r="D6" s="342"/>
      <c r="E6" s="342"/>
      <c r="F6" s="342"/>
      <c r="G6" s="342"/>
      <c r="H6" s="343"/>
      <c r="J6" s="185" t="s">
        <v>309</v>
      </c>
      <c r="K6" s="186"/>
      <c r="L6" s="186"/>
      <c r="M6" s="187"/>
    </row>
    <row r="7" spans="1:13" ht="13.5" thickBot="1">
      <c r="A7" s="15" t="s">
        <v>127</v>
      </c>
      <c r="B7" s="19" t="s">
        <v>128</v>
      </c>
      <c r="C7" s="20" t="s">
        <v>129</v>
      </c>
      <c r="D7" s="20" t="s">
        <v>130</v>
      </c>
      <c r="E7" s="20" t="s">
        <v>131</v>
      </c>
      <c r="F7" s="20" t="s">
        <v>132</v>
      </c>
      <c r="G7" s="20" t="s">
        <v>133</v>
      </c>
      <c r="H7" s="344"/>
      <c r="J7" s="188"/>
      <c r="K7" s="189"/>
      <c r="L7" s="189"/>
      <c r="M7" s="190"/>
    </row>
    <row r="8" spans="1:13" ht="12.75" thickBot="1" thickTop="1">
      <c r="A8" s="16" t="s">
        <v>134</v>
      </c>
      <c r="B8" s="25">
        <f>SUM(C8:G8)</f>
        <v>5</v>
      </c>
      <c r="C8" s="26">
        <v>1</v>
      </c>
      <c r="D8" s="27">
        <v>1</v>
      </c>
      <c r="E8" s="27">
        <v>1</v>
      </c>
      <c r="F8" s="27">
        <v>1</v>
      </c>
      <c r="G8" s="28">
        <v>1</v>
      </c>
      <c r="H8" s="344"/>
      <c r="J8" s="188"/>
      <c r="K8" s="191"/>
      <c r="L8" s="192" t="s">
        <v>306</v>
      </c>
      <c r="M8" s="190"/>
    </row>
    <row r="9" spans="1:13" ht="12.75" thickBot="1" thickTop="1">
      <c r="A9" s="16" t="s">
        <v>135</v>
      </c>
      <c r="B9" s="29">
        <f>SUM(C9:G9)</f>
        <v>5</v>
      </c>
      <c r="C9" s="30">
        <v>1</v>
      </c>
      <c r="D9" s="31">
        <v>1</v>
      </c>
      <c r="E9" s="31">
        <v>1</v>
      </c>
      <c r="F9" s="31">
        <v>1</v>
      </c>
      <c r="G9" s="32">
        <v>1</v>
      </c>
      <c r="H9" s="344"/>
      <c r="J9" s="188"/>
      <c r="K9" s="192"/>
      <c r="L9" s="192"/>
      <c r="M9" s="190"/>
    </row>
    <row r="10" spans="1:13" ht="12.75" thickBot="1" thickTop="1">
      <c r="A10" s="16" t="s">
        <v>136</v>
      </c>
      <c r="B10" s="33">
        <f>SUM(C10:G10)</f>
        <v>5</v>
      </c>
      <c r="C10" s="34">
        <v>1</v>
      </c>
      <c r="D10" s="35">
        <v>1</v>
      </c>
      <c r="E10" s="35">
        <v>1</v>
      </c>
      <c r="F10" s="35">
        <v>1</v>
      </c>
      <c r="G10" s="36">
        <v>1</v>
      </c>
      <c r="H10" s="344"/>
      <c r="J10" s="188"/>
      <c r="K10" s="193"/>
      <c r="L10" s="192" t="s">
        <v>307</v>
      </c>
      <c r="M10" s="190"/>
    </row>
    <row r="11" spans="1:13" ht="12.75" thickBot="1" thickTop="1">
      <c r="A11" s="17"/>
      <c r="B11" s="31"/>
      <c r="C11" s="37" t="s">
        <v>137</v>
      </c>
      <c r="D11" s="37" t="s">
        <v>137</v>
      </c>
      <c r="E11" s="37" t="s">
        <v>137</v>
      </c>
      <c r="F11" s="37" t="s">
        <v>137</v>
      </c>
      <c r="G11" s="37" t="s">
        <v>137</v>
      </c>
      <c r="H11" s="344"/>
      <c r="J11" s="188"/>
      <c r="K11" s="192"/>
      <c r="L11" s="192"/>
      <c r="M11" s="190"/>
    </row>
    <row r="12" spans="1:13" ht="14.25" thickBot="1" thickTop="1">
      <c r="A12" s="16" t="s">
        <v>138</v>
      </c>
      <c r="B12" s="31"/>
      <c r="C12" s="38">
        <f>SUM(C8:C10)</f>
        <v>3</v>
      </c>
      <c r="D12" s="39">
        <f>SUM(D8:D10)</f>
        <v>3</v>
      </c>
      <c r="E12" s="39">
        <f>SUM(E8:E10)</f>
        <v>3</v>
      </c>
      <c r="F12" s="39">
        <f>SUM(F8:F10)</f>
        <v>3</v>
      </c>
      <c r="G12" s="40">
        <f>SUM(G8:G10)</f>
        <v>3</v>
      </c>
      <c r="H12" s="344"/>
      <c r="J12" s="188"/>
      <c r="K12" s="345"/>
      <c r="L12" s="192" t="s">
        <v>29</v>
      </c>
      <c r="M12" s="190"/>
    </row>
    <row r="13" spans="1:13" ht="4.5" customHeight="1" thickBot="1" thickTop="1">
      <c r="A13" s="3"/>
      <c r="B13" s="31"/>
      <c r="C13" s="31"/>
      <c r="D13" s="31"/>
      <c r="E13" s="31"/>
      <c r="F13" s="31"/>
      <c r="G13" s="31"/>
      <c r="H13" s="344"/>
      <c r="J13" s="197"/>
      <c r="K13" s="198"/>
      <c r="L13" s="198"/>
      <c r="M13" s="199"/>
    </row>
    <row r="14" spans="1:8" ht="12.75" thickBot="1" thickTop="1">
      <c r="A14" s="346"/>
      <c r="B14" s="21" t="s">
        <v>139</v>
      </c>
      <c r="C14" s="38">
        <v>180</v>
      </c>
      <c r="D14" s="39">
        <v>80</v>
      </c>
      <c r="E14" s="39">
        <v>200</v>
      </c>
      <c r="F14" s="39">
        <v>160</v>
      </c>
      <c r="G14" s="40">
        <v>220</v>
      </c>
      <c r="H14" s="347"/>
    </row>
    <row r="15" spans="1:8" ht="12.75" thickBot="1" thickTop="1">
      <c r="A15" s="348" t="s">
        <v>127</v>
      </c>
      <c r="B15" s="23" t="s">
        <v>140</v>
      </c>
      <c r="C15" s="338" t="s">
        <v>141</v>
      </c>
      <c r="D15" s="349"/>
      <c r="E15" s="31"/>
      <c r="F15" s="31"/>
      <c r="G15" s="31"/>
      <c r="H15" s="343"/>
    </row>
    <row r="16" spans="1:8" ht="12" thickTop="1">
      <c r="A16" s="16" t="s">
        <v>134</v>
      </c>
      <c r="B16" s="25">
        <v>300</v>
      </c>
      <c r="C16" s="31">
        <v>10</v>
      </c>
      <c r="D16" s="31">
        <v>8</v>
      </c>
      <c r="E16" s="31">
        <v>6</v>
      </c>
      <c r="F16" s="31">
        <v>5</v>
      </c>
      <c r="G16" s="31">
        <v>4</v>
      </c>
      <c r="H16" s="344"/>
    </row>
    <row r="17" spans="1:8" ht="11.25">
      <c r="A17" s="16" t="s">
        <v>135</v>
      </c>
      <c r="B17" s="29">
        <v>260</v>
      </c>
      <c r="C17" s="31">
        <v>6</v>
      </c>
      <c r="D17" s="31">
        <v>5</v>
      </c>
      <c r="E17" s="31">
        <v>4</v>
      </c>
      <c r="F17" s="31">
        <v>3</v>
      </c>
      <c r="G17" s="31">
        <v>6</v>
      </c>
      <c r="H17" s="344"/>
    </row>
    <row r="18" spans="1:8" ht="12" thickBot="1">
      <c r="A18" s="16" t="s">
        <v>136</v>
      </c>
      <c r="B18" s="33">
        <v>280</v>
      </c>
      <c r="C18" s="41">
        <v>3</v>
      </c>
      <c r="D18" s="41">
        <v>4</v>
      </c>
      <c r="E18" s="41">
        <v>5</v>
      </c>
      <c r="F18" s="41">
        <v>5</v>
      </c>
      <c r="G18" s="41">
        <v>9</v>
      </c>
      <c r="H18" s="347"/>
    </row>
    <row r="19" spans="1:8" ht="3.75" customHeight="1" thickBot="1" thickTop="1">
      <c r="A19" s="4"/>
      <c r="B19" s="31"/>
      <c r="C19" s="24"/>
      <c r="D19" s="24"/>
      <c r="E19" s="24"/>
      <c r="F19" s="24"/>
      <c r="G19" s="24"/>
      <c r="H19" s="343"/>
    </row>
    <row r="20" spans="1:8" ht="12.75" thickBot="1" thickTop="1">
      <c r="A20" s="22" t="s">
        <v>142</v>
      </c>
      <c r="B20" s="339">
        <f>SUM(C20:G20)</f>
        <v>83</v>
      </c>
      <c r="C20" s="340">
        <f>C8*C16+C9*C17+C10*C18</f>
        <v>19</v>
      </c>
      <c r="D20" s="340">
        <f>D8*D16+D9*D17+D10*D18</f>
        <v>17</v>
      </c>
      <c r="E20" s="340">
        <f>E8*E16+E9*E17+E10*E18</f>
        <v>15</v>
      </c>
      <c r="F20" s="340">
        <f>F8*F16+F9*F17+F10*F18</f>
        <v>13</v>
      </c>
      <c r="G20" s="340">
        <f>G8*G16+G9*G17+G10*G18</f>
        <v>19</v>
      </c>
      <c r="H20" s="347"/>
    </row>
    <row r="21" ht="12.75" thickBot="1" thickTop="1"/>
    <row r="22" spans="1:8" ht="12" thickTop="1">
      <c r="A22" s="208" t="s">
        <v>399</v>
      </c>
      <c r="B22" s="209"/>
      <c r="C22" s="209"/>
      <c r="D22" s="209"/>
      <c r="E22" s="209"/>
      <c r="F22" s="209"/>
      <c r="G22" s="209"/>
      <c r="H22" s="210"/>
    </row>
    <row r="23" spans="1:8" ht="11.25">
      <c r="A23" s="211" t="s">
        <v>400</v>
      </c>
      <c r="B23" s="212"/>
      <c r="C23" s="212"/>
      <c r="D23" s="212"/>
      <c r="E23" s="212"/>
      <c r="F23" s="212"/>
      <c r="G23" s="212"/>
      <c r="H23" s="213"/>
    </row>
    <row r="24" spans="1:8" ht="11.25">
      <c r="A24" s="211" t="s">
        <v>388</v>
      </c>
      <c r="B24" s="212"/>
      <c r="C24" s="212"/>
      <c r="D24" s="212"/>
      <c r="E24" s="212"/>
      <c r="F24" s="212"/>
      <c r="G24" s="212"/>
      <c r="H24" s="213"/>
    </row>
    <row r="25" spans="1:8" ht="11.25">
      <c r="A25" s="211" t="s">
        <v>389</v>
      </c>
      <c r="B25" s="212"/>
      <c r="C25" s="212"/>
      <c r="D25" s="212"/>
      <c r="E25" s="212"/>
      <c r="F25" s="212"/>
      <c r="G25" s="212"/>
      <c r="H25" s="213"/>
    </row>
    <row r="26" spans="1:8" ht="11.25">
      <c r="A26" s="211" t="s">
        <v>390</v>
      </c>
      <c r="B26" s="212"/>
      <c r="C26" s="212"/>
      <c r="D26" s="212"/>
      <c r="E26" s="212"/>
      <c r="F26" s="212"/>
      <c r="G26" s="212"/>
      <c r="H26" s="213"/>
    </row>
    <row r="27" spans="1:8" ht="11.25">
      <c r="A27" s="211" t="s">
        <v>391</v>
      </c>
      <c r="B27" s="212"/>
      <c r="C27" s="212"/>
      <c r="D27" s="212"/>
      <c r="E27" s="212"/>
      <c r="F27" s="212"/>
      <c r="G27" s="212"/>
      <c r="H27" s="213"/>
    </row>
    <row r="28" spans="1:8" ht="11.25">
      <c r="A28" s="211"/>
      <c r="B28" s="212"/>
      <c r="C28" s="212"/>
      <c r="D28" s="212"/>
      <c r="E28" s="212"/>
      <c r="F28" s="212"/>
      <c r="G28" s="212"/>
      <c r="H28" s="213"/>
    </row>
    <row r="29" spans="1:8" ht="11.25">
      <c r="A29" s="353" t="s">
        <v>13</v>
      </c>
      <c r="B29" s="354"/>
      <c r="C29" s="354"/>
      <c r="D29" s="354"/>
      <c r="E29" s="354"/>
      <c r="F29" s="354"/>
      <c r="G29" s="354"/>
      <c r="H29" s="352"/>
    </row>
    <row r="30" spans="1:8" ht="11.25">
      <c r="A30" s="350"/>
      <c r="B30" s="351"/>
      <c r="C30" s="351"/>
      <c r="D30" s="351"/>
      <c r="E30" s="351"/>
      <c r="F30" s="351"/>
      <c r="G30" s="351"/>
      <c r="H30" s="352"/>
    </row>
    <row r="31" spans="1:8" ht="11.25">
      <c r="A31" s="351" t="s">
        <v>14</v>
      </c>
      <c r="B31" s="351"/>
      <c r="C31" s="351" t="s">
        <v>24</v>
      </c>
      <c r="D31" s="351"/>
      <c r="E31" s="351" t="s">
        <v>392</v>
      </c>
      <c r="F31" s="351"/>
      <c r="G31" s="351"/>
      <c r="H31" s="352"/>
    </row>
    <row r="32" spans="1:8" ht="11.25">
      <c r="A32" s="351"/>
      <c r="B32" s="351"/>
      <c r="C32" s="351"/>
      <c r="D32" s="351"/>
      <c r="E32" s="351" t="s">
        <v>393</v>
      </c>
      <c r="F32" s="351"/>
      <c r="G32" s="351"/>
      <c r="H32" s="352"/>
    </row>
    <row r="33" spans="1:8" ht="11.25">
      <c r="A33" s="351"/>
      <c r="B33" s="351"/>
      <c r="C33" s="351"/>
      <c r="D33" s="351"/>
      <c r="E33" s="351"/>
      <c r="F33" s="351"/>
      <c r="G33" s="351"/>
      <c r="H33" s="352"/>
    </row>
    <row r="34" spans="1:8" ht="11.25">
      <c r="A34" s="351" t="s">
        <v>15</v>
      </c>
      <c r="B34" s="351"/>
      <c r="C34" s="351" t="s">
        <v>25</v>
      </c>
      <c r="D34" s="351"/>
      <c r="E34" s="351" t="s">
        <v>394</v>
      </c>
      <c r="F34" s="351"/>
      <c r="G34" s="351"/>
      <c r="H34" s="352"/>
    </row>
    <row r="35" spans="1:8" ht="11.25">
      <c r="A35" s="351"/>
      <c r="B35" s="351"/>
      <c r="C35" s="351"/>
      <c r="D35" s="351"/>
      <c r="E35" s="351" t="s">
        <v>395</v>
      </c>
      <c r="F35" s="351"/>
      <c r="G35" s="351"/>
      <c r="H35" s="352"/>
    </row>
    <row r="36" spans="1:8" ht="11.25">
      <c r="A36" s="351"/>
      <c r="B36" s="351"/>
      <c r="C36" s="351"/>
      <c r="D36" s="351"/>
      <c r="E36" s="351"/>
      <c r="F36" s="351"/>
      <c r="G36" s="351"/>
      <c r="H36" s="352"/>
    </row>
    <row r="37" spans="1:8" ht="11.25">
      <c r="A37" s="351" t="s">
        <v>16</v>
      </c>
      <c r="B37" s="351"/>
      <c r="C37" s="351" t="s">
        <v>26</v>
      </c>
      <c r="D37" s="351"/>
      <c r="E37" s="351" t="s">
        <v>396</v>
      </c>
      <c r="F37" s="351"/>
      <c r="G37" s="351"/>
      <c r="H37" s="352"/>
    </row>
    <row r="38" spans="1:8" ht="11.25">
      <c r="A38" s="351"/>
      <c r="B38" s="351"/>
      <c r="C38" s="351"/>
      <c r="D38" s="351"/>
      <c r="E38" s="351" t="s">
        <v>397</v>
      </c>
      <c r="F38" s="351"/>
      <c r="G38" s="351"/>
      <c r="H38" s="352"/>
    </row>
    <row r="39" spans="1:8" ht="11.25">
      <c r="A39" s="351"/>
      <c r="B39" s="351"/>
      <c r="C39" s="351"/>
      <c r="D39" s="351"/>
      <c r="E39" s="351"/>
      <c r="F39" s="351"/>
      <c r="G39" s="351"/>
      <c r="H39" s="352"/>
    </row>
    <row r="40" spans="1:8" ht="11.25">
      <c r="A40" s="351"/>
      <c r="B40" s="351"/>
      <c r="C40" s="351" t="s">
        <v>27</v>
      </c>
      <c r="D40" s="351"/>
      <c r="E40" s="351" t="s">
        <v>398</v>
      </c>
      <c r="F40" s="351"/>
      <c r="G40" s="351"/>
      <c r="H40" s="352"/>
    </row>
    <row r="41" spans="1:8" ht="11.25">
      <c r="A41" s="351"/>
      <c r="B41" s="351"/>
      <c r="C41" s="351"/>
      <c r="D41" s="351"/>
      <c r="E41" s="351" t="s">
        <v>401</v>
      </c>
      <c r="F41" s="351"/>
      <c r="G41" s="351"/>
      <c r="H41" s="352"/>
    </row>
    <row r="42" spans="1:8" ht="11.25">
      <c r="A42" s="351"/>
      <c r="B42" s="351"/>
      <c r="C42" s="351"/>
      <c r="D42" s="351"/>
      <c r="E42" s="351" t="s">
        <v>402</v>
      </c>
      <c r="F42" s="351"/>
      <c r="G42" s="351"/>
      <c r="H42" s="352"/>
    </row>
    <row r="43" spans="1:8" ht="11.25">
      <c r="A43" s="351"/>
      <c r="B43" s="351"/>
      <c r="C43" s="351"/>
      <c r="D43" s="351"/>
      <c r="E43" s="351"/>
      <c r="F43" s="351"/>
      <c r="G43" s="351"/>
      <c r="H43" s="352"/>
    </row>
    <row r="44" spans="1:8" ht="11.25">
      <c r="A44" s="351"/>
      <c r="B44" s="351"/>
      <c r="C44" s="351" t="s">
        <v>28</v>
      </c>
      <c r="D44" s="351"/>
      <c r="E44" s="351" t="s">
        <v>403</v>
      </c>
      <c r="F44" s="351"/>
      <c r="G44" s="351"/>
      <c r="H44" s="352"/>
    </row>
    <row r="45" spans="1:8" ht="11.25">
      <c r="A45" s="351"/>
      <c r="B45" s="351"/>
      <c r="C45" s="351"/>
      <c r="D45" s="351"/>
      <c r="E45" s="351" t="s">
        <v>404</v>
      </c>
      <c r="F45" s="351"/>
      <c r="G45" s="351"/>
      <c r="H45" s="352"/>
    </row>
    <row r="46" spans="1:8" ht="11.25">
      <c r="A46" s="351"/>
      <c r="B46" s="351"/>
      <c r="C46" s="351"/>
      <c r="D46" s="351"/>
      <c r="E46" s="351"/>
      <c r="F46" s="351"/>
      <c r="G46" s="351"/>
      <c r="H46" s="352"/>
    </row>
    <row r="47" spans="1:8" ht="11.25">
      <c r="A47" s="351" t="s">
        <v>405</v>
      </c>
      <c r="B47" s="351"/>
      <c r="C47" s="351"/>
      <c r="D47" s="351"/>
      <c r="E47" s="351"/>
      <c r="F47" s="351"/>
      <c r="G47" s="351"/>
      <c r="H47" s="352"/>
    </row>
    <row r="48" spans="1:8" ht="11.25">
      <c r="A48" s="351" t="s">
        <v>406</v>
      </c>
      <c r="B48" s="351"/>
      <c r="C48" s="351"/>
      <c r="D48" s="351"/>
      <c r="E48" s="351"/>
      <c r="F48" s="351"/>
      <c r="G48" s="351"/>
      <c r="H48" s="352"/>
    </row>
    <row r="49" spans="1:8" ht="11.25">
      <c r="A49" s="351" t="s">
        <v>407</v>
      </c>
      <c r="B49" s="351"/>
      <c r="C49" s="351"/>
      <c r="D49" s="351"/>
      <c r="E49" s="351"/>
      <c r="F49" s="351"/>
      <c r="G49" s="351"/>
      <c r="H49" s="352"/>
    </row>
    <row r="50" spans="1:8" ht="11.25">
      <c r="A50" s="351" t="s">
        <v>408</v>
      </c>
      <c r="B50" s="351"/>
      <c r="C50" s="351"/>
      <c r="D50" s="351"/>
      <c r="E50" s="351"/>
      <c r="F50" s="351"/>
      <c r="G50" s="351"/>
      <c r="H50" s="352"/>
    </row>
    <row r="51" spans="1:8" ht="6" customHeight="1" thickBot="1">
      <c r="A51" s="355"/>
      <c r="B51" s="356"/>
      <c r="C51" s="356"/>
      <c r="D51" s="356"/>
      <c r="E51" s="356"/>
      <c r="F51" s="356"/>
      <c r="G51" s="356"/>
      <c r="H51" s="357"/>
    </row>
    <row r="52" ht="12" thickTop="1"/>
  </sheetData>
  <sheetProtection/>
  <printOptions/>
  <pageMargins left="0.787401575" right="0.787401575" top="0.984251969" bottom="0.984251969" header="0.4921259845" footer="0.492125984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Q45"/>
  <sheetViews>
    <sheetView showGridLines="0" zoomScalePageLayoutView="0" workbookViewId="0" topLeftCell="A4">
      <selection activeCell="D7" sqref="D7"/>
    </sheetView>
  </sheetViews>
  <sheetFormatPr defaultColWidth="11.421875" defaultRowHeight="12.75"/>
  <cols>
    <col min="1" max="1" width="6.57421875" style="61" customWidth="1"/>
    <col min="2" max="2" width="11.421875" style="61" customWidth="1"/>
    <col min="3" max="3" width="6.140625" style="61" customWidth="1"/>
    <col min="4" max="4" width="11.421875" style="61" customWidth="1"/>
    <col min="5" max="5" width="2.28125" style="61" customWidth="1"/>
    <col min="6" max="12" width="6.28125" style="61" customWidth="1"/>
    <col min="13" max="13" width="11.421875" style="61" customWidth="1"/>
    <col min="14" max="17" width="7.00390625" style="61" customWidth="1"/>
    <col min="18" max="16384" width="11.421875" style="61" customWidth="1"/>
  </cols>
  <sheetData>
    <row r="1" spans="1:12" ht="12" thickBot="1">
      <c r="A1" s="59" t="s">
        <v>143</v>
      </c>
      <c r="B1" s="60"/>
      <c r="C1" s="60"/>
      <c r="D1" s="60"/>
      <c r="E1" s="60"/>
      <c r="F1" s="60"/>
      <c r="G1" s="60"/>
      <c r="H1" s="60"/>
      <c r="I1" s="60"/>
      <c r="J1" s="60"/>
      <c r="K1" s="60"/>
      <c r="L1" s="60"/>
    </row>
    <row r="2" spans="1:12" ht="12" thickTop="1">
      <c r="A2" s="129" t="s">
        <v>144</v>
      </c>
      <c r="B2" s="87"/>
      <c r="C2" s="87"/>
      <c r="D2" s="87"/>
      <c r="E2" s="87"/>
      <c r="F2" s="87"/>
      <c r="G2" s="87"/>
      <c r="H2" s="87"/>
      <c r="I2" s="87"/>
      <c r="J2" s="87"/>
      <c r="K2" s="87"/>
      <c r="L2" s="88"/>
    </row>
    <row r="3" spans="1:12" ht="12" thickBot="1">
      <c r="A3" s="111" t="s">
        <v>145</v>
      </c>
      <c r="B3" s="99"/>
      <c r="C3" s="99"/>
      <c r="D3" s="99"/>
      <c r="E3" s="99"/>
      <c r="F3" s="99"/>
      <c r="G3" s="99"/>
      <c r="H3" s="99"/>
      <c r="I3" s="99"/>
      <c r="J3" s="99"/>
      <c r="K3" s="99"/>
      <c r="L3" s="100"/>
    </row>
    <row r="4" spans="1:12" ht="4.5" customHeight="1" thickTop="1">
      <c r="A4" s="60"/>
      <c r="B4" s="60"/>
      <c r="C4" s="60"/>
      <c r="D4" s="60"/>
      <c r="E4" s="60"/>
      <c r="F4" s="60"/>
      <c r="G4" s="60"/>
      <c r="H4" s="60"/>
      <c r="I4" s="60"/>
      <c r="J4" s="60"/>
      <c r="K4" s="60"/>
      <c r="L4" s="60"/>
    </row>
    <row r="5" ht="4.5" customHeight="1" thickBot="1"/>
    <row r="6" spans="1:17" ht="12.75" thickBot="1" thickTop="1">
      <c r="A6" s="270" t="s">
        <v>146</v>
      </c>
      <c r="B6" s="271" t="s">
        <v>147</v>
      </c>
      <c r="C6" s="272"/>
      <c r="D6" s="273" t="s">
        <v>148</v>
      </c>
      <c r="E6" s="273"/>
      <c r="F6" s="273" t="s">
        <v>149</v>
      </c>
      <c r="G6" s="273" t="s">
        <v>150</v>
      </c>
      <c r="H6" s="273" t="s">
        <v>151</v>
      </c>
      <c r="I6" s="273" t="s">
        <v>152</v>
      </c>
      <c r="J6" s="273" t="s">
        <v>153</v>
      </c>
      <c r="K6" s="273" t="s">
        <v>154</v>
      </c>
      <c r="L6" s="274" t="s">
        <v>155</v>
      </c>
      <c r="N6" s="185" t="s">
        <v>309</v>
      </c>
      <c r="O6" s="186"/>
      <c r="P6" s="186"/>
      <c r="Q6" s="187"/>
    </row>
    <row r="7" spans="1:17" ht="14.25" thickBot="1" thickTop="1">
      <c r="A7" s="275" t="s">
        <v>156</v>
      </c>
      <c r="B7" s="276" t="s">
        <v>157</v>
      </c>
      <c r="C7" s="277"/>
      <c r="D7" s="278">
        <v>4</v>
      </c>
      <c r="E7" s="279"/>
      <c r="F7" s="280">
        <v>0</v>
      </c>
      <c r="G7" s="280">
        <v>0</v>
      </c>
      <c r="H7" s="280">
        <v>1</v>
      </c>
      <c r="I7" s="280">
        <v>1</v>
      </c>
      <c r="J7" s="280">
        <v>1</v>
      </c>
      <c r="K7" s="280">
        <v>1</v>
      </c>
      <c r="L7" s="281">
        <v>1</v>
      </c>
      <c r="N7" s="188"/>
      <c r="O7" s="189"/>
      <c r="P7" s="189"/>
      <c r="Q7" s="190"/>
    </row>
    <row r="8" spans="1:17" ht="14.25" thickBot="1" thickTop="1">
      <c r="A8" s="275" t="s">
        <v>158</v>
      </c>
      <c r="B8" s="276" t="s">
        <v>159</v>
      </c>
      <c r="C8" s="277"/>
      <c r="D8" s="282">
        <v>4</v>
      </c>
      <c r="E8" s="279"/>
      <c r="F8" s="280">
        <v>1</v>
      </c>
      <c r="G8" s="280">
        <v>0</v>
      </c>
      <c r="H8" s="280">
        <v>0</v>
      </c>
      <c r="I8" s="280">
        <v>1</v>
      </c>
      <c r="J8" s="280">
        <v>1</v>
      </c>
      <c r="K8" s="280">
        <v>1</v>
      </c>
      <c r="L8" s="281">
        <v>1</v>
      </c>
      <c r="N8" s="188"/>
      <c r="O8" s="191"/>
      <c r="P8" s="192" t="s">
        <v>306</v>
      </c>
      <c r="Q8" s="190"/>
    </row>
    <row r="9" spans="1:17" ht="14.25" thickBot="1" thickTop="1">
      <c r="A9" s="275" t="s">
        <v>160</v>
      </c>
      <c r="B9" s="276" t="s">
        <v>366</v>
      </c>
      <c r="C9" s="277"/>
      <c r="D9" s="282">
        <v>4</v>
      </c>
      <c r="E9" s="279"/>
      <c r="F9" s="280">
        <v>1</v>
      </c>
      <c r="G9" s="280">
        <v>1</v>
      </c>
      <c r="H9" s="280">
        <v>0</v>
      </c>
      <c r="I9" s="280">
        <v>0</v>
      </c>
      <c r="J9" s="280">
        <v>1</v>
      </c>
      <c r="K9" s="280">
        <v>1</v>
      </c>
      <c r="L9" s="281">
        <v>1</v>
      </c>
      <c r="N9" s="188"/>
      <c r="O9" s="192"/>
      <c r="P9" s="192"/>
      <c r="Q9" s="190"/>
    </row>
    <row r="10" spans="1:17" ht="14.25" thickBot="1" thickTop="1">
      <c r="A10" s="275" t="s">
        <v>161</v>
      </c>
      <c r="B10" s="276" t="s">
        <v>162</v>
      </c>
      <c r="C10" s="277"/>
      <c r="D10" s="282">
        <v>6</v>
      </c>
      <c r="E10" s="279"/>
      <c r="F10" s="280">
        <v>1</v>
      </c>
      <c r="G10" s="280">
        <v>1</v>
      </c>
      <c r="H10" s="280">
        <v>1</v>
      </c>
      <c r="I10" s="280">
        <v>0</v>
      </c>
      <c r="J10" s="280">
        <v>0</v>
      </c>
      <c r="K10" s="280">
        <v>1</v>
      </c>
      <c r="L10" s="281">
        <v>1</v>
      </c>
      <c r="N10" s="188"/>
      <c r="O10" s="193"/>
      <c r="P10" s="192" t="s">
        <v>307</v>
      </c>
      <c r="Q10" s="190"/>
    </row>
    <row r="11" spans="1:17" ht="14.25" thickBot="1" thickTop="1">
      <c r="A11" s="275" t="s">
        <v>163</v>
      </c>
      <c r="B11" s="276" t="s">
        <v>164</v>
      </c>
      <c r="C11" s="277"/>
      <c r="D11" s="282">
        <v>6</v>
      </c>
      <c r="E11" s="279"/>
      <c r="F11" s="280">
        <v>1</v>
      </c>
      <c r="G11" s="280">
        <v>1</v>
      </c>
      <c r="H11" s="280">
        <v>1</v>
      </c>
      <c r="I11" s="280">
        <v>1</v>
      </c>
      <c r="J11" s="280">
        <v>0</v>
      </c>
      <c r="K11" s="280">
        <v>0</v>
      </c>
      <c r="L11" s="281">
        <v>1</v>
      </c>
      <c r="N11" s="188"/>
      <c r="O11" s="192"/>
      <c r="P11" s="192"/>
      <c r="Q11" s="190"/>
    </row>
    <row r="12" spans="1:17" ht="14.25" thickBot="1" thickTop="1">
      <c r="A12" s="275" t="s">
        <v>165</v>
      </c>
      <c r="B12" s="276" t="s">
        <v>166</v>
      </c>
      <c r="C12" s="277"/>
      <c r="D12" s="283">
        <v>4</v>
      </c>
      <c r="E12" s="284"/>
      <c r="F12" s="280">
        <v>1</v>
      </c>
      <c r="G12" s="280">
        <v>1</v>
      </c>
      <c r="H12" s="280">
        <v>1</v>
      </c>
      <c r="I12" s="280">
        <v>1</v>
      </c>
      <c r="J12" s="280">
        <v>1</v>
      </c>
      <c r="K12" s="280">
        <v>0</v>
      </c>
      <c r="L12" s="281">
        <v>1</v>
      </c>
      <c r="N12" s="188"/>
      <c r="O12" s="196"/>
      <c r="P12" s="192" t="s">
        <v>29</v>
      </c>
      <c r="Q12" s="190"/>
    </row>
    <row r="13" spans="1:17" ht="14.25" thickBot="1" thickTop="1">
      <c r="A13" s="285" t="s">
        <v>167</v>
      </c>
      <c r="B13" s="286" t="s">
        <v>168</v>
      </c>
      <c r="C13" s="287"/>
      <c r="D13" s="288">
        <v>4</v>
      </c>
      <c r="E13" s="289"/>
      <c r="F13" s="290">
        <v>0</v>
      </c>
      <c r="G13" s="291">
        <v>1</v>
      </c>
      <c r="H13" s="291">
        <v>1</v>
      </c>
      <c r="I13" s="291">
        <v>1</v>
      </c>
      <c r="J13" s="291">
        <v>1</v>
      </c>
      <c r="K13" s="291">
        <v>1</v>
      </c>
      <c r="L13" s="292">
        <v>0</v>
      </c>
      <c r="N13" s="197"/>
      <c r="O13" s="198"/>
      <c r="P13" s="198"/>
      <c r="Q13" s="199"/>
    </row>
    <row r="14" spans="1:12" ht="6" customHeight="1" thickBot="1" thickTop="1">
      <c r="A14" s="121"/>
      <c r="B14" s="121"/>
      <c r="C14" s="121"/>
      <c r="D14" s="130"/>
      <c r="E14" s="130"/>
      <c r="F14" s="130"/>
      <c r="G14" s="130"/>
      <c r="H14" s="130"/>
      <c r="I14" s="130"/>
      <c r="J14" s="130"/>
      <c r="K14" s="130"/>
      <c r="L14" s="130"/>
    </row>
    <row r="15" spans="1:12" ht="12.75" thickBot="1" thickTop="1">
      <c r="A15" s="121"/>
      <c r="B15" s="121"/>
      <c r="C15" s="44" t="s">
        <v>169</v>
      </c>
      <c r="D15" s="130">
        <f>SUM(D7:D13)</f>
        <v>32</v>
      </c>
      <c r="E15" s="130"/>
      <c r="F15" s="131">
        <f aca="true" t="shared" si="0" ref="F15:L15">$D$7*F7+$D$8*F8+$D$9*F9+$D$10*F10+$D$11*F11+$D$12*F12+$D$13*F13</f>
        <v>24</v>
      </c>
      <c r="G15" s="132">
        <f t="shared" si="0"/>
        <v>24</v>
      </c>
      <c r="H15" s="132">
        <f t="shared" si="0"/>
        <v>24</v>
      </c>
      <c r="I15" s="132">
        <f t="shared" si="0"/>
        <v>22</v>
      </c>
      <c r="J15" s="132">
        <f t="shared" si="0"/>
        <v>20</v>
      </c>
      <c r="K15" s="132">
        <f t="shared" si="0"/>
        <v>22</v>
      </c>
      <c r="L15" s="133">
        <f t="shared" si="0"/>
        <v>28</v>
      </c>
    </row>
    <row r="16" spans="1:12" ht="7.5" customHeight="1" thickBot="1" thickTop="1">
      <c r="A16" s="121"/>
      <c r="B16" s="121"/>
      <c r="C16" s="45"/>
      <c r="D16" s="130"/>
      <c r="E16" s="130"/>
      <c r="F16" s="130"/>
      <c r="G16" s="130"/>
      <c r="H16" s="130"/>
      <c r="I16" s="130"/>
      <c r="J16" s="130"/>
      <c r="K16" s="130"/>
      <c r="L16" s="130"/>
    </row>
    <row r="17" spans="1:12" ht="12.75" thickBot="1" thickTop="1">
      <c r="A17" s="121"/>
      <c r="B17" s="121"/>
      <c r="C17" s="44" t="s">
        <v>170</v>
      </c>
      <c r="D17" s="134"/>
      <c r="E17" s="134"/>
      <c r="F17" s="131">
        <v>22</v>
      </c>
      <c r="G17" s="132">
        <v>17</v>
      </c>
      <c r="H17" s="132">
        <v>13</v>
      </c>
      <c r="I17" s="132">
        <v>14</v>
      </c>
      <c r="J17" s="132">
        <v>15</v>
      </c>
      <c r="K17" s="132">
        <v>18</v>
      </c>
      <c r="L17" s="133">
        <v>24</v>
      </c>
    </row>
    <row r="18" spans="2:12" ht="6" customHeight="1" thickTop="1">
      <c r="B18" s="60"/>
      <c r="C18" s="60"/>
      <c r="D18" s="135"/>
      <c r="E18" s="135"/>
      <c r="F18" s="135"/>
      <c r="G18" s="135"/>
      <c r="H18" s="135"/>
      <c r="I18" s="135"/>
      <c r="J18" s="135"/>
      <c r="K18" s="135"/>
      <c r="L18" s="135"/>
    </row>
    <row r="19" spans="1:12" ht="12" thickBot="1">
      <c r="A19" s="60"/>
      <c r="B19" s="107" t="s">
        <v>171</v>
      </c>
      <c r="C19" s="60"/>
      <c r="D19" s="136">
        <v>160</v>
      </c>
      <c r="E19" s="135"/>
      <c r="F19" s="135"/>
      <c r="G19" s="135"/>
      <c r="H19" s="135"/>
      <c r="I19" s="135"/>
      <c r="J19" s="135"/>
      <c r="K19" s="135"/>
      <c r="L19" s="135"/>
    </row>
    <row r="20" spans="1:12" ht="12.75" thickBot="1" thickTop="1">
      <c r="A20" s="60"/>
      <c r="B20" s="107" t="s">
        <v>172</v>
      </c>
      <c r="C20" s="60"/>
      <c r="D20" s="6">
        <f>D15*D19</f>
        <v>5120</v>
      </c>
      <c r="E20" s="135"/>
      <c r="F20" s="135"/>
      <c r="G20" s="135"/>
      <c r="H20" s="135"/>
      <c r="I20" s="135"/>
      <c r="J20" s="135"/>
      <c r="K20" s="135"/>
      <c r="L20" s="135"/>
    </row>
    <row r="21" ht="12.75" thickBot="1" thickTop="1"/>
    <row r="22" spans="1:12" ht="12" thickTop="1">
      <c r="A22" s="363" t="s">
        <v>36</v>
      </c>
      <c r="B22" s="364"/>
      <c r="C22" s="364"/>
      <c r="D22" s="364"/>
      <c r="E22" s="364"/>
      <c r="F22" s="364"/>
      <c r="G22" s="364"/>
      <c r="H22" s="364"/>
      <c r="I22" s="364"/>
      <c r="J22" s="364"/>
      <c r="K22" s="364"/>
      <c r="L22" s="365"/>
    </row>
    <row r="23" spans="1:12" ht="11.25">
      <c r="A23" s="360"/>
      <c r="B23" s="359"/>
      <c r="C23" s="359"/>
      <c r="D23" s="359"/>
      <c r="E23" s="359"/>
      <c r="F23" s="359"/>
      <c r="G23" s="359"/>
      <c r="H23" s="359"/>
      <c r="I23" s="359"/>
      <c r="J23" s="359"/>
      <c r="K23" s="359"/>
      <c r="L23" s="362"/>
    </row>
    <row r="24" spans="1:12" ht="11.25">
      <c r="A24" s="360"/>
      <c r="B24" s="359"/>
      <c r="C24" s="359"/>
      <c r="D24" s="359"/>
      <c r="E24" s="359"/>
      <c r="F24" s="359"/>
      <c r="G24" s="359"/>
      <c r="H24" s="359"/>
      <c r="I24" s="359"/>
      <c r="J24" s="359"/>
      <c r="K24" s="359"/>
      <c r="L24" s="362"/>
    </row>
    <row r="25" spans="1:12" ht="11.25">
      <c r="A25" s="360"/>
      <c r="B25" s="359"/>
      <c r="C25" s="359"/>
      <c r="D25" s="359"/>
      <c r="E25" s="359"/>
      <c r="F25" s="359"/>
      <c r="G25" s="359"/>
      <c r="H25" s="359"/>
      <c r="I25" s="359"/>
      <c r="J25" s="359"/>
      <c r="K25" s="359"/>
      <c r="L25" s="362"/>
    </row>
    <row r="26" spans="1:12" ht="11.25">
      <c r="A26" s="211"/>
      <c r="B26" s="212"/>
      <c r="C26" s="212"/>
      <c r="D26" s="212"/>
      <c r="E26" s="212"/>
      <c r="F26" s="212"/>
      <c r="G26" s="212"/>
      <c r="H26" s="212"/>
      <c r="I26" s="212"/>
      <c r="J26" s="212"/>
      <c r="K26" s="212"/>
      <c r="L26" s="213"/>
    </row>
    <row r="27" spans="1:12" ht="11.25">
      <c r="A27" s="245" t="s">
        <v>13</v>
      </c>
      <c r="B27" s="246"/>
      <c r="C27" s="246"/>
      <c r="D27" s="246"/>
      <c r="E27" s="246"/>
      <c r="F27" s="246"/>
      <c r="G27" s="246"/>
      <c r="H27" s="246"/>
      <c r="I27" s="246"/>
      <c r="J27" s="246"/>
      <c r="K27" s="246"/>
      <c r="L27" s="247"/>
    </row>
    <row r="28" spans="1:12" ht="11.25">
      <c r="A28" s="211"/>
      <c r="B28" s="212"/>
      <c r="C28" s="212"/>
      <c r="D28" s="212"/>
      <c r="E28" s="212"/>
      <c r="F28" s="212"/>
      <c r="G28" s="212"/>
      <c r="H28" s="212"/>
      <c r="I28" s="212"/>
      <c r="J28" s="212"/>
      <c r="K28" s="212"/>
      <c r="L28" s="213"/>
    </row>
    <row r="29" spans="1:12" ht="11.25">
      <c r="A29" s="211" t="s">
        <v>14</v>
      </c>
      <c r="B29" s="212"/>
      <c r="C29" s="248" t="s">
        <v>30</v>
      </c>
      <c r="D29" s="212"/>
      <c r="E29" s="248" t="s">
        <v>37</v>
      </c>
      <c r="F29" s="212"/>
      <c r="G29" s="212"/>
      <c r="H29" s="212"/>
      <c r="I29" s="212"/>
      <c r="J29" s="212"/>
      <c r="K29" s="212"/>
      <c r="L29" s="213"/>
    </row>
    <row r="30" spans="1:12" ht="11.25">
      <c r="A30" s="211"/>
      <c r="B30" s="212"/>
      <c r="C30" s="212"/>
      <c r="D30" s="212"/>
      <c r="E30" s="212"/>
      <c r="F30" s="212"/>
      <c r="G30" s="212"/>
      <c r="H30" s="212"/>
      <c r="I30" s="212"/>
      <c r="J30" s="212"/>
      <c r="K30" s="212"/>
      <c r="L30" s="213"/>
    </row>
    <row r="31" spans="1:12" ht="11.25">
      <c r="A31" s="211" t="s">
        <v>15</v>
      </c>
      <c r="B31" s="212"/>
      <c r="C31" s="248" t="s">
        <v>31</v>
      </c>
      <c r="D31" s="212"/>
      <c r="E31" s="248" t="s">
        <v>38</v>
      </c>
      <c r="F31" s="212"/>
      <c r="G31" s="212"/>
      <c r="H31" s="212"/>
      <c r="I31" s="212"/>
      <c r="J31" s="212"/>
      <c r="K31" s="212"/>
      <c r="L31" s="213"/>
    </row>
    <row r="32" spans="1:12" ht="11.25">
      <c r="A32" s="211"/>
      <c r="B32" s="212"/>
      <c r="C32" s="212"/>
      <c r="D32" s="212"/>
      <c r="E32" s="212"/>
      <c r="F32" s="212"/>
      <c r="G32" s="212"/>
      <c r="H32" s="212"/>
      <c r="I32" s="212"/>
      <c r="J32" s="212"/>
      <c r="K32" s="212"/>
      <c r="L32" s="213"/>
    </row>
    <row r="33" spans="1:12" ht="11.25">
      <c r="A33" s="211" t="s">
        <v>34</v>
      </c>
      <c r="B33" s="212"/>
      <c r="C33" s="248" t="s">
        <v>32</v>
      </c>
      <c r="D33" s="212"/>
      <c r="E33" s="248" t="s">
        <v>39</v>
      </c>
      <c r="F33" s="212"/>
      <c r="G33" s="212"/>
      <c r="H33" s="212"/>
      <c r="I33" s="212"/>
      <c r="J33" s="212"/>
      <c r="K33" s="212"/>
      <c r="L33" s="213"/>
    </row>
    <row r="34" spans="1:12" ht="11.25">
      <c r="A34" s="211"/>
      <c r="B34" s="212"/>
      <c r="C34" s="212"/>
      <c r="D34" s="212"/>
      <c r="E34" s="212"/>
      <c r="F34" s="212"/>
      <c r="G34" s="212"/>
      <c r="H34" s="212"/>
      <c r="I34" s="212"/>
      <c r="J34" s="212"/>
      <c r="K34" s="212"/>
      <c r="L34" s="213"/>
    </row>
    <row r="35" spans="1:12" ht="11.25">
      <c r="A35" s="211"/>
      <c r="B35" s="212"/>
      <c r="C35" s="248" t="s">
        <v>41</v>
      </c>
      <c r="D35" s="212"/>
      <c r="E35" s="248" t="s">
        <v>40</v>
      </c>
      <c r="F35" s="212"/>
      <c r="G35" s="212"/>
      <c r="H35" s="212"/>
      <c r="I35" s="212"/>
      <c r="J35" s="212"/>
      <c r="K35" s="212"/>
      <c r="L35" s="213"/>
    </row>
    <row r="36" spans="1:12" ht="11.25">
      <c r="A36" s="211"/>
      <c r="B36" s="212"/>
      <c r="C36" s="212"/>
      <c r="D36" s="212"/>
      <c r="E36" s="212"/>
      <c r="F36" s="212"/>
      <c r="G36" s="212"/>
      <c r="H36" s="212"/>
      <c r="I36" s="212"/>
      <c r="J36" s="212"/>
      <c r="K36" s="212"/>
      <c r="L36" s="213"/>
    </row>
    <row r="37" spans="1:12" ht="11.25">
      <c r="A37" s="211"/>
      <c r="B37" s="212"/>
      <c r="C37" s="248" t="s">
        <v>33</v>
      </c>
      <c r="D37" s="212"/>
      <c r="E37" s="366" t="s">
        <v>43</v>
      </c>
      <c r="F37" s="359"/>
      <c r="G37" s="359"/>
      <c r="H37" s="359"/>
      <c r="I37" s="359"/>
      <c r="J37" s="359"/>
      <c r="K37" s="359"/>
      <c r="L37" s="362"/>
    </row>
    <row r="38" spans="1:12" ht="11.25">
      <c r="A38" s="211"/>
      <c r="B38" s="212"/>
      <c r="C38" s="212"/>
      <c r="D38" s="212"/>
      <c r="E38" s="359"/>
      <c r="F38" s="359"/>
      <c r="G38" s="359"/>
      <c r="H38" s="359"/>
      <c r="I38" s="359"/>
      <c r="J38" s="359"/>
      <c r="K38" s="359"/>
      <c r="L38" s="362"/>
    </row>
    <row r="39" spans="1:12" ht="11.25">
      <c r="A39" s="211"/>
      <c r="B39" s="212"/>
      <c r="C39" s="212"/>
      <c r="D39" s="212"/>
      <c r="E39" s="248"/>
      <c r="F39" s="212"/>
      <c r="G39" s="212"/>
      <c r="H39" s="212"/>
      <c r="I39" s="212"/>
      <c r="J39" s="212"/>
      <c r="K39" s="212"/>
      <c r="L39" s="213"/>
    </row>
    <row r="40" spans="1:12" ht="11.25">
      <c r="A40" s="211" t="s">
        <v>45</v>
      </c>
      <c r="B40" s="212"/>
      <c r="C40" s="248" t="s">
        <v>42</v>
      </c>
      <c r="D40" s="212"/>
      <c r="E40" s="248" t="s">
        <v>44</v>
      </c>
      <c r="F40" s="212"/>
      <c r="G40" s="212"/>
      <c r="H40" s="212"/>
      <c r="I40" s="212"/>
      <c r="J40" s="212"/>
      <c r="K40" s="212"/>
      <c r="L40" s="213"/>
    </row>
    <row r="41" spans="1:12" ht="11.25">
      <c r="A41" s="211"/>
      <c r="B41" s="212"/>
      <c r="C41" s="212"/>
      <c r="D41" s="212"/>
      <c r="E41" s="212"/>
      <c r="F41" s="212"/>
      <c r="G41" s="212"/>
      <c r="H41" s="212"/>
      <c r="I41" s="212"/>
      <c r="J41" s="212"/>
      <c r="K41" s="212"/>
      <c r="L41" s="213"/>
    </row>
    <row r="42" spans="1:12" ht="11.25">
      <c r="A42" s="358" t="s">
        <v>46</v>
      </c>
      <c r="B42" s="359"/>
      <c r="C42" s="359"/>
      <c r="D42" s="359"/>
      <c r="E42" s="359"/>
      <c r="F42" s="359"/>
      <c r="G42" s="359"/>
      <c r="H42" s="359"/>
      <c r="I42" s="359"/>
      <c r="J42" s="359"/>
      <c r="K42" s="359"/>
      <c r="L42" s="362"/>
    </row>
    <row r="43" spans="1:12" ht="11.25">
      <c r="A43" s="360"/>
      <c r="B43" s="359"/>
      <c r="C43" s="359"/>
      <c r="D43" s="359"/>
      <c r="E43" s="359"/>
      <c r="F43" s="359"/>
      <c r="G43" s="359"/>
      <c r="H43" s="359"/>
      <c r="I43" s="359"/>
      <c r="J43" s="359"/>
      <c r="K43" s="359"/>
      <c r="L43" s="362"/>
    </row>
    <row r="44" spans="1:12" ht="11.25">
      <c r="A44" s="360"/>
      <c r="B44" s="359"/>
      <c r="C44" s="359"/>
      <c r="D44" s="359"/>
      <c r="E44" s="359"/>
      <c r="F44" s="359"/>
      <c r="G44" s="359"/>
      <c r="H44" s="359"/>
      <c r="I44" s="359"/>
      <c r="J44" s="359"/>
      <c r="K44" s="359"/>
      <c r="L44" s="362"/>
    </row>
    <row r="45" spans="1:12" ht="5.25" customHeight="1" thickBot="1">
      <c r="A45" s="233"/>
      <c r="B45" s="234"/>
      <c r="C45" s="234"/>
      <c r="D45" s="234"/>
      <c r="E45" s="234"/>
      <c r="F45" s="234"/>
      <c r="G45" s="234"/>
      <c r="H45" s="234"/>
      <c r="I45" s="234"/>
      <c r="J45" s="234"/>
      <c r="K45" s="234"/>
      <c r="L45" s="235"/>
    </row>
    <row r="46" ht="12" thickTop="1"/>
  </sheetData>
  <sheetProtection/>
  <mergeCells count="3">
    <mergeCell ref="A22:L25"/>
    <mergeCell ref="E37:L38"/>
    <mergeCell ref="A42:L44"/>
  </mergeCells>
  <printOptions/>
  <pageMargins left="0.787401575" right="0.787401575" top="0.984251969" bottom="0.984251969" header="0.4921259845" footer="0.492125984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68"/>
  <sheetViews>
    <sheetView showGridLines="0" zoomScalePageLayoutView="0" workbookViewId="0" topLeftCell="A1">
      <selection activeCell="H11" sqref="H11"/>
    </sheetView>
  </sheetViews>
  <sheetFormatPr defaultColWidth="11.421875" defaultRowHeight="12.75"/>
  <cols>
    <col min="1" max="1" width="18.7109375" style="61" customWidth="1"/>
    <col min="2" max="2" width="9.421875" style="61" customWidth="1"/>
    <col min="3" max="8" width="8.8515625" style="61" customWidth="1"/>
    <col min="9" max="9" width="11.421875" style="61" customWidth="1"/>
    <col min="10" max="10" width="4.8515625" style="61" customWidth="1"/>
    <col min="11" max="13" width="7.140625" style="61" customWidth="1"/>
    <col min="14" max="16384" width="11.421875" style="61" customWidth="1"/>
  </cols>
  <sheetData>
    <row r="1" spans="1:8" ht="12" thickBot="1">
      <c r="A1" s="59" t="s">
        <v>173</v>
      </c>
      <c r="B1" s="60"/>
      <c r="C1" s="60"/>
      <c r="D1" s="60"/>
      <c r="E1" s="60"/>
      <c r="F1" s="60"/>
      <c r="G1" s="60"/>
      <c r="H1" s="60"/>
    </row>
    <row r="2" spans="1:8" ht="12" thickTop="1">
      <c r="A2" s="129" t="s">
        <v>174</v>
      </c>
      <c r="B2" s="87"/>
      <c r="C2" s="87"/>
      <c r="D2" s="87"/>
      <c r="E2" s="87"/>
      <c r="F2" s="87"/>
      <c r="G2" s="87"/>
      <c r="H2" s="46"/>
    </row>
    <row r="3" spans="1:8" ht="12" thickBot="1">
      <c r="A3" s="111" t="s">
        <v>175</v>
      </c>
      <c r="B3" s="99"/>
      <c r="C3" s="99"/>
      <c r="D3" s="99"/>
      <c r="E3" s="99"/>
      <c r="F3" s="99"/>
      <c r="G3" s="99"/>
      <c r="H3" s="100"/>
    </row>
    <row r="4" spans="1:8" ht="7.5" customHeight="1" thickBot="1" thickTop="1">
      <c r="A4" s="60"/>
      <c r="B4" s="60"/>
      <c r="C4" s="60"/>
      <c r="D4" s="60"/>
      <c r="E4" s="60"/>
      <c r="F4" s="60"/>
      <c r="G4" s="60"/>
      <c r="H4" s="60"/>
    </row>
    <row r="5" spans="1:7" ht="12" thickTop="1">
      <c r="A5" s="124"/>
      <c r="B5" s="49" t="s">
        <v>176</v>
      </c>
      <c r="C5" s="50" t="s">
        <v>177</v>
      </c>
      <c r="D5" s="60"/>
      <c r="E5" s="51" t="s">
        <v>178</v>
      </c>
      <c r="F5" s="52"/>
      <c r="G5" s="60"/>
    </row>
    <row r="6" spans="1:8" ht="11.25">
      <c r="A6" s="47" t="s">
        <v>179</v>
      </c>
      <c r="B6" s="125">
        <v>0.01</v>
      </c>
      <c r="C6" s="126">
        <v>1</v>
      </c>
      <c r="D6" s="60"/>
      <c r="E6" s="89" t="str">
        <f>"1, 2, 3, 4, 5 et 6"</f>
        <v>1, 2, 3, 4, 5 et 6</v>
      </c>
      <c r="F6" s="110"/>
      <c r="G6" s="60"/>
      <c r="H6" s="53" t="s">
        <v>180</v>
      </c>
    </row>
    <row r="7" spans="1:8" ht="12" thickBot="1">
      <c r="A7" s="47" t="s">
        <v>181</v>
      </c>
      <c r="B7" s="125">
        <v>0.04</v>
      </c>
      <c r="C7" s="126">
        <v>3</v>
      </c>
      <c r="D7" s="60"/>
      <c r="E7" s="89" t="str">
        <f>"1 et 4"</f>
        <v>1 et 4</v>
      </c>
      <c r="F7" s="110"/>
      <c r="G7" s="60"/>
      <c r="H7" s="53" t="s">
        <v>182</v>
      </c>
    </row>
    <row r="8" spans="1:8" ht="12.75" thickBot="1" thickTop="1">
      <c r="A8" s="48" t="s">
        <v>183</v>
      </c>
      <c r="B8" s="127">
        <v>0.09</v>
      </c>
      <c r="C8" s="128">
        <v>6</v>
      </c>
      <c r="D8" s="60"/>
      <c r="E8" s="111" t="s">
        <v>184</v>
      </c>
      <c r="F8" s="100"/>
      <c r="G8" s="44" t="s">
        <v>128</v>
      </c>
      <c r="H8" s="5">
        <f>SUM(B13:H13)</f>
        <v>7700</v>
      </c>
    </row>
    <row r="9" spans="1:8" ht="6" customHeight="1" thickBot="1" thickTop="1">
      <c r="A9" s="60"/>
      <c r="B9" s="60"/>
      <c r="C9" s="60"/>
      <c r="D9" s="60"/>
      <c r="E9" s="60"/>
      <c r="F9" s="60"/>
      <c r="G9" s="60"/>
      <c r="H9" s="60"/>
    </row>
    <row r="10" spans="1:13" ht="12" thickTop="1">
      <c r="A10" s="293" t="s">
        <v>185</v>
      </c>
      <c r="B10" s="294" t="s">
        <v>186</v>
      </c>
      <c r="C10" s="294" t="s">
        <v>187</v>
      </c>
      <c r="D10" s="294" t="s">
        <v>188</v>
      </c>
      <c r="E10" s="294" t="s">
        <v>189</v>
      </c>
      <c r="F10" s="294" t="s">
        <v>190</v>
      </c>
      <c r="G10" s="294" t="s">
        <v>191</v>
      </c>
      <c r="H10" s="295" t="s">
        <v>192</v>
      </c>
      <c r="J10" s="185" t="s">
        <v>309</v>
      </c>
      <c r="K10" s="186"/>
      <c r="L10" s="186"/>
      <c r="M10" s="187"/>
    </row>
    <row r="11" spans="1:13" ht="13.5" thickBot="1">
      <c r="A11" s="296" t="s">
        <v>193</v>
      </c>
      <c r="B11" s="333">
        <v>400000</v>
      </c>
      <c r="C11" s="334">
        <f aca="true" t="shared" si="0" ref="C11:H11">B18</f>
        <v>205000</v>
      </c>
      <c r="D11" s="334">
        <f t="shared" si="0"/>
        <v>216000</v>
      </c>
      <c r="E11" s="334">
        <f t="shared" si="0"/>
        <v>237000</v>
      </c>
      <c r="F11" s="334">
        <f t="shared" si="0"/>
        <v>158400</v>
      </c>
      <c r="G11" s="334">
        <f t="shared" si="0"/>
        <v>109400</v>
      </c>
      <c r="H11" s="335">
        <f t="shared" si="0"/>
        <v>125400</v>
      </c>
      <c r="J11" s="188"/>
      <c r="K11" s="189"/>
      <c r="L11" s="189"/>
      <c r="M11" s="190"/>
    </row>
    <row r="12" spans="1:13" ht="12.75" thickBot="1" thickTop="1">
      <c r="A12" s="296" t="s">
        <v>194</v>
      </c>
      <c r="B12" s="297"/>
      <c r="C12" s="297">
        <f>B14</f>
        <v>100000</v>
      </c>
      <c r="D12" s="297">
        <f>C14</f>
        <v>100000</v>
      </c>
      <c r="E12" s="297">
        <f>D14+B15</f>
        <v>110000</v>
      </c>
      <c r="F12" s="297">
        <f>E14</f>
        <v>100000</v>
      </c>
      <c r="G12" s="297">
        <f>F14</f>
        <v>100000</v>
      </c>
      <c r="H12" s="298">
        <f>G14+E15+B16</f>
        <v>120000</v>
      </c>
      <c r="J12" s="188"/>
      <c r="K12" s="191"/>
      <c r="L12" s="192" t="s">
        <v>306</v>
      </c>
      <c r="M12" s="190"/>
    </row>
    <row r="13" spans="1:13" ht="12.75" thickBot="1" thickTop="1">
      <c r="A13" s="296" t="s">
        <v>180</v>
      </c>
      <c r="B13" s="299"/>
      <c r="C13" s="299">
        <f>B14*$B$6</f>
        <v>1000</v>
      </c>
      <c r="D13" s="299">
        <f>C14*$B$6</f>
        <v>1000</v>
      </c>
      <c r="E13" s="299">
        <f>D14*$B$6+B15*$B$7</f>
        <v>1400</v>
      </c>
      <c r="F13" s="299">
        <f>E14*$B$6</f>
        <v>1000</v>
      </c>
      <c r="G13" s="299">
        <f>F14*$B$6</f>
        <v>1000</v>
      </c>
      <c r="H13" s="298">
        <f>G14*$B$6+E15*$B$7+B16*$B$8</f>
        <v>2300</v>
      </c>
      <c r="J13" s="188"/>
      <c r="K13" s="192"/>
      <c r="L13" s="192"/>
      <c r="M13" s="190"/>
    </row>
    <row r="14" spans="1:13" ht="12.75" thickBot="1" thickTop="1">
      <c r="A14" s="296" t="s">
        <v>179</v>
      </c>
      <c r="B14" s="300">
        <f aca="true" t="shared" si="1" ref="B14:G14">100000</f>
        <v>100000</v>
      </c>
      <c r="C14" s="301">
        <f t="shared" si="1"/>
        <v>100000</v>
      </c>
      <c r="D14" s="301">
        <f t="shared" si="1"/>
        <v>100000</v>
      </c>
      <c r="E14" s="301">
        <f t="shared" si="1"/>
        <v>100000</v>
      </c>
      <c r="F14" s="301">
        <f t="shared" si="1"/>
        <v>100000</v>
      </c>
      <c r="G14" s="302">
        <f t="shared" si="1"/>
        <v>100000</v>
      </c>
      <c r="H14" s="303"/>
      <c r="J14" s="188"/>
      <c r="K14" s="193"/>
      <c r="L14" s="192" t="s">
        <v>307</v>
      </c>
      <c r="M14" s="190"/>
    </row>
    <row r="15" spans="1:13" ht="12.75" thickBot="1" thickTop="1">
      <c r="A15" s="296" t="s">
        <v>181</v>
      </c>
      <c r="B15" s="193">
        <v>10000</v>
      </c>
      <c r="C15" s="304"/>
      <c r="D15" s="299"/>
      <c r="E15" s="193">
        <v>10000</v>
      </c>
      <c r="F15" s="304"/>
      <c r="G15" s="299"/>
      <c r="H15" s="305"/>
      <c r="J15" s="188"/>
      <c r="K15" s="192"/>
      <c r="L15" s="192"/>
      <c r="M15" s="190"/>
    </row>
    <row r="16" spans="1:13" ht="14.25" thickBot="1" thickTop="1">
      <c r="A16" s="296" t="s">
        <v>183</v>
      </c>
      <c r="B16" s="193">
        <v>10000</v>
      </c>
      <c r="C16" s="306"/>
      <c r="D16" s="307"/>
      <c r="E16" s="307"/>
      <c r="F16" s="307"/>
      <c r="G16" s="307"/>
      <c r="H16" s="308"/>
      <c r="J16" s="188"/>
      <c r="K16" s="196"/>
      <c r="L16" s="192" t="s">
        <v>29</v>
      </c>
      <c r="M16" s="190"/>
    </row>
    <row r="17" spans="1:13" ht="12.75" thickBot="1" thickTop="1">
      <c r="A17" s="296" t="s">
        <v>195</v>
      </c>
      <c r="B17" s="299">
        <v>75000</v>
      </c>
      <c r="C17" s="299">
        <v>-10000</v>
      </c>
      <c r="D17" s="299">
        <v>-20000</v>
      </c>
      <c r="E17" s="299">
        <v>80000</v>
      </c>
      <c r="F17" s="299">
        <v>50000</v>
      </c>
      <c r="G17" s="299">
        <v>-15000</v>
      </c>
      <c r="H17" s="305">
        <v>60000</v>
      </c>
      <c r="J17" s="197"/>
      <c r="K17" s="198"/>
      <c r="L17" s="198"/>
      <c r="M17" s="199"/>
    </row>
    <row r="18" spans="1:8" ht="12.75" thickBot="1" thickTop="1">
      <c r="A18" s="309" t="s">
        <v>196</v>
      </c>
      <c r="B18" s="310">
        <f aca="true" t="shared" si="2" ref="B18:H18">SUM(B11:B13)-SUM(B14:B17)</f>
        <v>205000</v>
      </c>
      <c r="C18" s="311">
        <f t="shared" si="2"/>
        <v>216000</v>
      </c>
      <c r="D18" s="311">
        <f t="shared" si="2"/>
        <v>237000</v>
      </c>
      <c r="E18" s="311">
        <f t="shared" si="2"/>
        <v>158400</v>
      </c>
      <c r="F18" s="311">
        <f t="shared" si="2"/>
        <v>109400</v>
      </c>
      <c r="G18" s="311">
        <f t="shared" si="2"/>
        <v>125400</v>
      </c>
      <c r="H18" s="312">
        <f t="shared" si="2"/>
        <v>187700</v>
      </c>
    </row>
    <row r="19" spans="1:8" ht="9" customHeight="1" thickTop="1">
      <c r="A19" s="60"/>
      <c r="B19" s="60"/>
      <c r="C19" s="60"/>
      <c r="D19" s="60"/>
      <c r="E19" s="60"/>
      <c r="F19" s="60"/>
      <c r="G19" s="60"/>
      <c r="H19" s="60"/>
    </row>
    <row r="20" spans="1:8" ht="11.25">
      <c r="A20" s="60"/>
      <c r="B20" s="60">
        <f>1*B14+3*B15+6*B16-4*SUM(B14:B16)</f>
        <v>-290000</v>
      </c>
      <c r="C20" s="60"/>
      <c r="D20" s="107"/>
      <c r="E20" s="60"/>
      <c r="F20" s="60"/>
      <c r="G20" s="60"/>
      <c r="H20" s="60"/>
    </row>
    <row r="21" ht="12" thickBot="1"/>
    <row r="22" spans="1:8" ht="12" thickTop="1">
      <c r="A22" s="363" t="s">
        <v>54</v>
      </c>
      <c r="B22" s="364"/>
      <c r="C22" s="364"/>
      <c r="D22" s="364"/>
      <c r="E22" s="364"/>
      <c r="F22" s="364"/>
      <c r="G22" s="364"/>
      <c r="H22" s="365"/>
    </row>
    <row r="23" spans="1:8" ht="11.25">
      <c r="A23" s="360"/>
      <c r="B23" s="359"/>
      <c r="C23" s="359"/>
      <c r="D23" s="359"/>
      <c r="E23" s="359"/>
      <c r="F23" s="359"/>
      <c r="G23" s="359"/>
      <c r="H23" s="362"/>
    </row>
    <row r="24" spans="1:8" ht="11.25">
      <c r="A24" s="360"/>
      <c r="B24" s="359"/>
      <c r="C24" s="359"/>
      <c r="D24" s="359"/>
      <c r="E24" s="359"/>
      <c r="F24" s="359"/>
      <c r="G24" s="359"/>
      <c r="H24" s="362"/>
    </row>
    <row r="25" spans="1:8" ht="11.25">
      <c r="A25" s="360"/>
      <c r="B25" s="359"/>
      <c r="C25" s="359"/>
      <c r="D25" s="359"/>
      <c r="E25" s="359"/>
      <c r="F25" s="359"/>
      <c r="G25" s="359"/>
      <c r="H25" s="362"/>
    </row>
    <row r="26" spans="1:8" ht="11.25">
      <c r="A26" s="211"/>
      <c r="B26" s="212"/>
      <c r="C26" s="212"/>
      <c r="D26" s="212"/>
      <c r="E26" s="212"/>
      <c r="F26" s="212"/>
      <c r="G26" s="212"/>
      <c r="H26" s="213"/>
    </row>
    <row r="27" spans="1:8" ht="11.25">
      <c r="A27" s="371" t="s">
        <v>55</v>
      </c>
      <c r="B27" s="368"/>
      <c r="C27" s="368"/>
      <c r="D27" s="368"/>
      <c r="E27" s="368"/>
      <c r="F27" s="368"/>
      <c r="G27" s="368"/>
      <c r="H27" s="369"/>
    </row>
    <row r="28" spans="1:8" ht="11.25">
      <c r="A28" s="372"/>
      <c r="B28" s="368"/>
      <c r="C28" s="368"/>
      <c r="D28" s="368"/>
      <c r="E28" s="368"/>
      <c r="F28" s="368"/>
      <c r="G28" s="368"/>
      <c r="H28" s="369"/>
    </row>
    <row r="29" spans="1:8" ht="11.25">
      <c r="A29" s="372"/>
      <c r="B29" s="368"/>
      <c r="C29" s="368"/>
      <c r="D29" s="368"/>
      <c r="E29" s="368"/>
      <c r="F29" s="368"/>
      <c r="G29" s="368"/>
      <c r="H29" s="369"/>
    </row>
    <row r="30" spans="1:8" ht="11.25">
      <c r="A30" s="211"/>
      <c r="B30" s="212"/>
      <c r="C30" s="212"/>
      <c r="D30" s="212"/>
      <c r="E30" s="212"/>
      <c r="F30" s="212"/>
      <c r="G30" s="212"/>
      <c r="H30" s="213"/>
    </row>
    <row r="31" spans="1:8" ht="11.25">
      <c r="A31" s="358" t="s">
        <v>367</v>
      </c>
      <c r="B31" s="359"/>
      <c r="C31" s="359"/>
      <c r="D31" s="359"/>
      <c r="E31" s="359"/>
      <c r="F31" s="359"/>
      <c r="G31" s="359"/>
      <c r="H31" s="362"/>
    </row>
    <row r="32" spans="1:8" ht="11.25">
      <c r="A32" s="360"/>
      <c r="B32" s="359"/>
      <c r="C32" s="359"/>
      <c r="D32" s="359"/>
      <c r="E32" s="359"/>
      <c r="F32" s="359"/>
      <c r="G32" s="359"/>
      <c r="H32" s="362"/>
    </row>
    <row r="33" spans="1:8" ht="11.25">
      <c r="A33" s="360"/>
      <c r="B33" s="359"/>
      <c r="C33" s="359"/>
      <c r="D33" s="359"/>
      <c r="E33" s="359"/>
      <c r="F33" s="359"/>
      <c r="G33" s="359"/>
      <c r="H33" s="362"/>
    </row>
    <row r="34" spans="1:8" ht="11.25">
      <c r="A34" s="232"/>
      <c r="B34" s="221"/>
      <c r="C34" s="221"/>
      <c r="D34" s="221"/>
      <c r="E34" s="221"/>
      <c r="F34" s="221"/>
      <c r="G34" s="221"/>
      <c r="H34" s="222"/>
    </row>
    <row r="35" spans="1:8" ht="11.25">
      <c r="A35" s="249" t="s">
        <v>13</v>
      </c>
      <c r="B35" s="250"/>
      <c r="C35" s="250"/>
      <c r="D35" s="250"/>
      <c r="E35" s="250"/>
      <c r="F35" s="250"/>
      <c r="G35" s="250"/>
      <c r="H35" s="251"/>
    </row>
    <row r="36" spans="1:8" ht="11.25">
      <c r="A36" s="232"/>
      <c r="B36" s="221"/>
      <c r="C36" s="221"/>
      <c r="D36" s="221"/>
      <c r="E36" s="221"/>
      <c r="F36" s="221"/>
      <c r="G36" s="221"/>
      <c r="H36" s="222"/>
    </row>
    <row r="37" spans="1:8" ht="11.25">
      <c r="A37" s="232" t="s">
        <v>14</v>
      </c>
      <c r="B37" s="221"/>
      <c r="C37" s="220" t="s">
        <v>47</v>
      </c>
      <c r="D37" s="221"/>
      <c r="E37" s="220" t="s">
        <v>56</v>
      </c>
      <c r="F37" s="221"/>
      <c r="G37" s="221"/>
      <c r="H37" s="222"/>
    </row>
    <row r="38" spans="1:8" ht="11.25">
      <c r="A38" s="232"/>
      <c r="B38" s="221"/>
      <c r="C38" s="221"/>
      <c r="D38" s="221"/>
      <c r="E38" s="221"/>
      <c r="F38" s="221"/>
      <c r="G38" s="221"/>
      <c r="H38" s="222"/>
    </row>
    <row r="39" spans="1:8" ht="11.25">
      <c r="A39" s="232" t="s">
        <v>15</v>
      </c>
      <c r="B39" s="221"/>
      <c r="C39" s="220" t="s">
        <v>48</v>
      </c>
      <c r="D39" s="221"/>
      <c r="E39" s="220" t="s">
        <v>57</v>
      </c>
      <c r="F39" s="221"/>
      <c r="G39" s="221"/>
      <c r="H39" s="222"/>
    </row>
    <row r="40" spans="1:8" ht="11.25">
      <c r="A40" s="232"/>
      <c r="B40" s="221"/>
      <c r="C40" s="220" t="s">
        <v>49</v>
      </c>
      <c r="D40" s="221"/>
      <c r="E40" s="221"/>
      <c r="F40" s="221"/>
      <c r="G40" s="221"/>
      <c r="H40" s="222"/>
    </row>
    <row r="41" spans="1:8" ht="11.25">
      <c r="A41" s="232"/>
      <c r="B41" s="221"/>
      <c r="C41" s="221"/>
      <c r="D41" s="221"/>
      <c r="E41" s="221"/>
      <c r="F41" s="221"/>
      <c r="G41" s="221"/>
      <c r="H41" s="222"/>
    </row>
    <row r="42" spans="1:8" ht="11.25">
      <c r="A42" s="232" t="s">
        <v>16</v>
      </c>
      <c r="B42" s="221"/>
      <c r="C42" s="220" t="s">
        <v>50</v>
      </c>
      <c r="D42" s="221"/>
      <c r="E42" s="367" t="s">
        <v>58</v>
      </c>
      <c r="F42" s="368"/>
      <c r="G42" s="368"/>
      <c r="H42" s="369"/>
    </row>
    <row r="43" spans="1:8" ht="11.25">
      <c r="A43" s="232"/>
      <c r="B43" s="221"/>
      <c r="C43" s="220" t="s">
        <v>51</v>
      </c>
      <c r="D43" s="221"/>
      <c r="E43" s="368"/>
      <c r="F43" s="368"/>
      <c r="G43" s="368"/>
      <c r="H43" s="369"/>
    </row>
    <row r="44" spans="1:8" ht="11.25">
      <c r="A44" s="232"/>
      <c r="B44" s="221"/>
      <c r="C44" s="220" t="s">
        <v>52</v>
      </c>
      <c r="D44" s="221"/>
      <c r="E44" s="221"/>
      <c r="F44" s="221"/>
      <c r="G44" s="221"/>
      <c r="H44" s="222"/>
    </row>
    <row r="45" spans="1:8" ht="11.25">
      <c r="A45" s="232"/>
      <c r="B45" s="221"/>
      <c r="C45" s="221"/>
      <c r="D45" s="221"/>
      <c r="E45" s="221"/>
      <c r="F45" s="221"/>
      <c r="G45" s="221"/>
      <c r="H45" s="222"/>
    </row>
    <row r="46" spans="1:8" ht="11.25">
      <c r="A46" s="232"/>
      <c r="B46" s="221"/>
      <c r="C46" s="220" t="s">
        <v>53</v>
      </c>
      <c r="D46" s="221"/>
      <c r="E46" s="367" t="s">
        <v>59</v>
      </c>
      <c r="F46" s="368"/>
      <c r="G46" s="368"/>
      <c r="H46" s="369"/>
    </row>
    <row r="47" spans="1:8" ht="11.25">
      <c r="A47" s="232"/>
      <c r="B47" s="221"/>
      <c r="C47" s="221"/>
      <c r="D47" s="221"/>
      <c r="E47" s="368"/>
      <c r="F47" s="368"/>
      <c r="G47" s="368"/>
      <c r="H47" s="369"/>
    </row>
    <row r="48" spans="1:8" ht="11.25">
      <c r="A48" s="232"/>
      <c r="B48" s="221"/>
      <c r="C48" s="221"/>
      <c r="D48" s="221"/>
      <c r="E48" s="221"/>
      <c r="F48" s="221"/>
      <c r="G48" s="221"/>
      <c r="H48" s="222"/>
    </row>
    <row r="49" spans="1:8" ht="11.25">
      <c r="A49" s="370" t="s">
        <v>60</v>
      </c>
      <c r="B49" s="359"/>
      <c r="C49" s="359"/>
      <c r="D49" s="359"/>
      <c r="E49" s="359"/>
      <c r="F49" s="359"/>
      <c r="G49" s="359"/>
      <c r="H49" s="362"/>
    </row>
    <row r="50" spans="1:8" ht="11.25">
      <c r="A50" s="360"/>
      <c r="B50" s="359"/>
      <c r="C50" s="359"/>
      <c r="D50" s="359"/>
      <c r="E50" s="359"/>
      <c r="F50" s="359"/>
      <c r="G50" s="359"/>
      <c r="H50" s="362"/>
    </row>
    <row r="51" spans="1:8" ht="11.25">
      <c r="A51" s="360"/>
      <c r="B51" s="359"/>
      <c r="C51" s="359"/>
      <c r="D51" s="359"/>
      <c r="E51" s="359"/>
      <c r="F51" s="359"/>
      <c r="G51" s="359"/>
      <c r="H51" s="362"/>
    </row>
    <row r="52" spans="1:8" ht="11.25">
      <c r="A52" s="232"/>
      <c r="B52" s="221"/>
      <c r="C52" s="221"/>
      <c r="D52" s="221"/>
      <c r="E52" s="221"/>
      <c r="F52" s="221"/>
      <c r="G52" s="221"/>
      <c r="H52" s="222"/>
    </row>
    <row r="53" spans="1:8" ht="11.25">
      <c r="A53" s="370" t="s">
        <v>61</v>
      </c>
      <c r="B53" s="359"/>
      <c r="C53" s="359"/>
      <c r="D53" s="359"/>
      <c r="E53" s="359"/>
      <c r="F53" s="359"/>
      <c r="G53" s="359"/>
      <c r="H53" s="362"/>
    </row>
    <row r="54" spans="1:8" ht="11.25">
      <c r="A54" s="360"/>
      <c r="B54" s="359"/>
      <c r="C54" s="359"/>
      <c r="D54" s="359"/>
      <c r="E54" s="359"/>
      <c r="F54" s="359"/>
      <c r="G54" s="359"/>
      <c r="H54" s="362"/>
    </row>
    <row r="55" spans="1:8" ht="11.25">
      <c r="A55" s="360"/>
      <c r="B55" s="359"/>
      <c r="C55" s="359"/>
      <c r="D55" s="359"/>
      <c r="E55" s="359"/>
      <c r="F55" s="359"/>
      <c r="G55" s="359"/>
      <c r="H55" s="362"/>
    </row>
    <row r="56" spans="1:8" ht="11.25">
      <c r="A56" s="232"/>
      <c r="B56" s="221"/>
      <c r="C56" s="221"/>
      <c r="D56" s="221"/>
      <c r="E56" s="221"/>
      <c r="F56" s="221"/>
      <c r="G56" s="221"/>
      <c r="H56" s="222"/>
    </row>
    <row r="57" spans="1:8" ht="11.25">
      <c r="A57" s="358" t="s">
        <v>62</v>
      </c>
      <c r="B57" s="359"/>
      <c r="C57" s="359"/>
      <c r="D57" s="359"/>
      <c r="E57" s="359"/>
      <c r="F57" s="359"/>
      <c r="G57" s="359"/>
      <c r="H57" s="362"/>
    </row>
    <row r="58" spans="1:8" ht="11.25">
      <c r="A58" s="360"/>
      <c r="B58" s="359"/>
      <c r="C58" s="359"/>
      <c r="D58" s="359"/>
      <c r="E58" s="359"/>
      <c r="F58" s="359"/>
      <c r="G58" s="359"/>
      <c r="H58" s="362"/>
    </row>
    <row r="59" spans="1:8" ht="11.25">
      <c r="A59" s="360"/>
      <c r="B59" s="359"/>
      <c r="C59" s="359"/>
      <c r="D59" s="359"/>
      <c r="E59" s="359"/>
      <c r="F59" s="359"/>
      <c r="G59" s="359"/>
      <c r="H59" s="362"/>
    </row>
    <row r="60" spans="1:8" ht="11.25">
      <c r="A60" s="360"/>
      <c r="B60" s="359"/>
      <c r="C60" s="359"/>
      <c r="D60" s="359"/>
      <c r="E60" s="359"/>
      <c r="F60" s="359"/>
      <c r="G60" s="359"/>
      <c r="H60" s="362"/>
    </row>
    <row r="61" spans="1:8" ht="11.25">
      <c r="A61" s="360"/>
      <c r="B61" s="359"/>
      <c r="C61" s="359"/>
      <c r="D61" s="359"/>
      <c r="E61" s="359"/>
      <c r="F61" s="359"/>
      <c r="G61" s="359"/>
      <c r="H61" s="362"/>
    </row>
    <row r="62" spans="1:8" ht="11.25">
      <c r="A62" s="211"/>
      <c r="B62" s="212"/>
      <c r="C62" s="212"/>
      <c r="D62" s="212"/>
      <c r="E62" s="212"/>
      <c r="F62" s="212"/>
      <c r="G62" s="212"/>
      <c r="H62" s="213"/>
    </row>
    <row r="63" spans="1:8" ht="11.25">
      <c r="A63" s="358" t="s">
        <v>63</v>
      </c>
      <c r="B63" s="359"/>
      <c r="C63" s="359"/>
      <c r="D63" s="359"/>
      <c r="E63" s="359"/>
      <c r="F63" s="359"/>
      <c r="G63" s="359"/>
      <c r="H63" s="362"/>
    </row>
    <row r="64" spans="1:8" ht="11.25">
      <c r="A64" s="360"/>
      <c r="B64" s="359"/>
      <c r="C64" s="359"/>
      <c r="D64" s="359"/>
      <c r="E64" s="359"/>
      <c r="F64" s="359"/>
      <c r="G64" s="359"/>
      <c r="H64" s="362"/>
    </row>
    <row r="65" spans="1:8" ht="11.25">
      <c r="A65" s="360"/>
      <c r="B65" s="359"/>
      <c r="C65" s="359"/>
      <c r="D65" s="359"/>
      <c r="E65" s="359"/>
      <c r="F65" s="359"/>
      <c r="G65" s="359"/>
      <c r="H65" s="362"/>
    </row>
    <row r="66" spans="1:8" ht="11.25">
      <c r="A66" s="360"/>
      <c r="B66" s="359"/>
      <c r="C66" s="359"/>
      <c r="D66" s="359"/>
      <c r="E66" s="359"/>
      <c r="F66" s="359"/>
      <c r="G66" s="359"/>
      <c r="H66" s="362"/>
    </row>
    <row r="67" spans="1:8" ht="11.25">
      <c r="A67" s="360"/>
      <c r="B67" s="359"/>
      <c r="C67" s="359"/>
      <c r="D67" s="359"/>
      <c r="E67" s="359"/>
      <c r="F67" s="359"/>
      <c r="G67" s="359"/>
      <c r="H67" s="362"/>
    </row>
    <row r="68" spans="1:8" ht="12" thickBot="1">
      <c r="A68" s="233"/>
      <c r="B68" s="234"/>
      <c r="C68" s="234"/>
      <c r="D68" s="234"/>
      <c r="E68" s="234"/>
      <c r="F68" s="234"/>
      <c r="G68" s="234"/>
      <c r="H68" s="235"/>
    </row>
    <row r="69" ht="12" thickTop="1"/>
  </sheetData>
  <sheetProtection/>
  <mergeCells count="9">
    <mergeCell ref="A63:H67"/>
    <mergeCell ref="E46:H47"/>
    <mergeCell ref="A49:H51"/>
    <mergeCell ref="A53:H55"/>
    <mergeCell ref="A57:H61"/>
    <mergeCell ref="A22:H25"/>
    <mergeCell ref="A31:H33"/>
    <mergeCell ref="E42:H43"/>
    <mergeCell ref="A27:H29"/>
  </mergeCells>
  <printOptions/>
  <pageMargins left="0.787401575" right="0.787401575" top="0.984251969" bottom="0.984251969" header="0.4921259845" footer="0.492125984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L80"/>
  <sheetViews>
    <sheetView showGridLines="0" zoomScalePageLayoutView="0" workbookViewId="0" topLeftCell="A1">
      <selection activeCell="E6" sqref="E6"/>
    </sheetView>
  </sheetViews>
  <sheetFormatPr defaultColWidth="11.421875" defaultRowHeight="12.75"/>
  <cols>
    <col min="1" max="1" width="14.28125" style="61" customWidth="1"/>
    <col min="2" max="2" width="6.57421875" style="61" customWidth="1"/>
    <col min="3" max="3" width="11.421875" style="61" customWidth="1"/>
    <col min="4" max="4" width="8.8515625" style="61" customWidth="1"/>
    <col min="5" max="5" width="10.00390625" style="61" customWidth="1"/>
    <col min="6" max="6" width="8.8515625" style="61" customWidth="1"/>
    <col min="7" max="7" width="8.57421875" style="61" customWidth="1"/>
    <col min="8" max="8" width="11.00390625" style="61" customWidth="1"/>
    <col min="9" max="10" width="4.00390625" style="61" customWidth="1"/>
    <col min="11" max="11" width="10.421875" style="61" customWidth="1"/>
    <col min="12" max="12" width="6.28125" style="61" customWidth="1"/>
    <col min="13" max="16384" width="11.421875" style="61" customWidth="1"/>
  </cols>
  <sheetData>
    <row r="1" spans="1:7" ht="13.5" thickBot="1">
      <c r="A1" s="313" t="s">
        <v>197</v>
      </c>
      <c r="B1" s="60"/>
      <c r="C1" s="60"/>
      <c r="D1" s="60"/>
      <c r="E1" s="60"/>
      <c r="F1" s="60"/>
      <c r="G1" s="60"/>
    </row>
    <row r="2" spans="1:8" ht="12" thickTop="1">
      <c r="A2" s="156" t="s">
        <v>382</v>
      </c>
      <c r="B2" s="157"/>
      <c r="C2" s="157"/>
      <c r="D2" s="157"/>
      <c r="E2" s="157"/>
      <c r="F2" s="157"/>
      <c r="G2" s="157"/>
      <c r="H2" s="153"/>
    </row>
    <row r="3" spans="1:8" ht="11.25">
      <c r="A3" s="158" t="s">
        <v>383</v>
      </c>
      <c r="B3" s="159"/>
      <c r="C3" s="159"/>
      <c r="D3" s="159"/>
      <c r="E3" s="159"/>
      <c r="F3" s="159"/>
      <c r="G3" s="159"/>
      <c r="H3" s="154"/>
    </row>
    <row r="4" spans="1:8" ht="12" thickBot="1">
      <c r="A4" s="160" t="s">
        <v>384</v>
      </c>
      <c r="B4" s="161"/>
      <c r="C4" s="161"/>
      <c r="D4" s="161"/>
      <c r="E4" s="161"/>
      <c r="F4" s="161"/>
      <c r="G4" s="161"/>
      <c r="H4" s="155"/>
    </row>
    <row r="5" spans="1:7" ht="5.25" customHeight="1" thickBot="1" thickTop="1">
      <c r="A5" s="60"/>
      <c r="B5" s="60"/>
      <c r="C5" s="60"/>
      <c r="D5" s="60"/>
      <c r="E5" s="60"/>
      <c r="F5" s="60"/>
      <c r="G5" s="60"/>
    </row>
    <row r="6" spans="1:7" ht="12" thickTop="1">
      <c r="A6" s="162" t="s">
        <v>198</v>
      </c>
      <c r="B6" s="163"/>
      <c r="C6" s="164">
        <v>0.06</v>
      </c>
      <c r="D6" s="163"/>
      <c r="E6" s="165" t="s">
        <v>199</v>
      </c>
      <c r="F6" s="163"/>
      <c r="G6" s="166">
        <v>0.03</v>
      </c>
    </row>
    <row r="7" spans="1:7" ht="12" thickBot="1">
      <c r="A7" s="167" t="s">
        <v>200</v>
      </c>
      <c r="B7" s="168"/>
      <c r="C7" s="169">
        <v>0.15</v>
      </c>
      <c r="D7" s="168"/>
      <c r="E7" s="170" t="s">
        <v>201</v>
      </c>
      <c r="F7" s="168"/>
      <c r="G7" s="171">
        <v>1</v>
      </c>
    </row>
    <row r="8" spans="1:7" ht="4.5" customHeight="1" thickBot="1" thickTop="1">
      <c r="A8" s="60"/>
      <c r="B8" s="60"/>
      <c r="C8" s="60"/>
      <c r="D8" s="60"/>
      <c r="E8" s="60"/>
      <c r="F8" s="60"/>
      <c r="G8" s="60"/>
    </row>
    <row r="9" spans="1:12" ht="12.75" thickBot="1" thickTop="1">
      <c r="A9" s="55"/>
      <c r="B9" s="43" t="s">
        <v>202</v>
      </c>
      <c r="C9" s="43" t="s">
        <v>203</v>
      </c>
      <c r="D9" s="42"/>
      <c r="E9" s="7" t="s">
        <v>204</v>
      </c>
      <c r="F9" s="7" t="s">
        <v>205</v>
      </c>
      <c r="G9" s="8" t="s">
        <v>206</v>
      </c>
      <c r="I9" s="185" t="s">
        <v>309</v>
      </c>
      <c r="J9" s="186"/>
      <c r="K9" s="186"/>
      <c r="L9" s="187"/>
    </row>
    <row r="10" spans="1:12" ht="14.25" thickBot="1" thickTop="1">
      <c r="A10" s="10" t="s">
        <v>207</v>
      </c>
      <c r="B10" s="112">
        <v>0.8</v>
      </c>
      <c r="C10" s="112">
        <v>0.04</v>
      </c>
      <c r="D10" s="94"/>
      <c r="E10" s="113">
        <v>0.2</v>
      </c>
      <c r="F10" s="114">
        <f>E10*B10</f>
        <v>0.16000000000000003</v>
      </c>
      <c r="G10" s="115">
        <f>E10^2*C10</f>
        <v>0.0016000000000000003</v>
      </c>
      <c r="I10" s="188"/>
      <c r="J10" s="189"/>
      <c r="K10" s="189"/>
      <c r="L10" s="190"/>
    </row>
    <row r="11" spans="1:12" ht="12.75" thickBot="1" thickTop="1">
      <c r="A11" s="10" t="s">
        <v>208</v>
      </c>
      <c r="B11" s="112">
        <v>1</v>
      </c>
      <c r="C11" s="112">
        <v>0.2</v>
      </c>
      <c r="D11" s="94"/>
      <c r="E11" s="116">
        <v>0.2</v>
      </c>
      <c r="F11" s="114">
        <f>E11*B11</f>
        <v>0.2</v>
      </c>
      <c r="G11" s="115">
        <f>E11^2*C11</f>
        <v>0.008000000000000002</v>
      </c>
      <c r="I11" s="188"/>
      <c r="J11" s="191"/>
      <c r="K11" s="192" t="s">
        <v>306</v>
      </c>
      <c r="L11" s="190"/>
    </row>
    <row r="12" spans="1:12" ht="12.75" thickBot="1" thickTop="1">
      <c r="A12" s="10" t="s">
        <v>209</v>
      </c>
      <c r="B12" s="112">
        <v>1.8</v>
      </c>
      <c r="C12" s="112">
        <v>0.12</v>
      </c>
      <c r="D12" s="94"/>
      <c r="E12" s="116">
        <v>0.2</v>
      </c>
      <c r="F12" s="114">
        <f>E12*B12</f>
        <v>0.36000000000000004</v>
      </c>
      <c r="G12" s="115">
        <f>E12^2*C12</f>
        <v>0.0048000000000000004</v>
      </c>
      <c r="I12" s="188"/>
      <c r="J12" s="192"/>
      <c r="K12" s="192"/>
      <c r="L12" s="190"/>
    </row>
    <row r="13" spans="1:12" ht="12.75" thickBot="1" thickTop="1">
      <c r="A13" s="10" t="s">
        <v>210</v>
      </c>
      <c r="B13" s="112">
        <v>2.2</v>
      </c>
      <c r="C13" s="112">
        <v>0.4</v>
      </c>
      <c r="D13" s="94"/>
      <c r="E13" s="116">
        <v>0.2</v>
      </c>
      <c r="F13" s="114">
        <f>E13*B13</f>
        <v>0.44000000000000006</v>
      </c>
      <c r="G13" s="115">
        <f>E13^2*C13</f>
        <v>0.016000000000000004</v>
      </c>
      <c r="I13" s="188"/>
      <c r="J13" s="193"/>
      <c r="K13" s="192" t="s">
        <v>307</v>
      </c>
      <c r="L13" s="190"/>
    </row>
    <row r="14" spans="1:12" ht="12.75" thickBot="1" thickTop="1">
      <c r="A14" s="10" t="s">
        <v>211</v>
      </c>
      <c r="B14" s="112">
        <v>0</v>
      </c>
      <c r="C14" s="112">
        <v>0</v>
      </c>
      <c r="D14" s="94"/>
      <c r="E14" s="117">
        <v>0.2</v>
      </c>
      <c r="F14" s="114">
        <f>E14*B14</f>
        <v>0</v>
      </c>
      <c r="G14" s="115">
        <f>E14^2*C14</f>
        <v>0</v>
      </c>
      <c r="I14" s="188"/>
      <c r="J14" s="192"/>
      <c r="K14" s="192"/>
      <c r="L14" s="190"/>
    </row>
    <row r="15" spans="1:12" ht="14.25" thickBot="1" thickTop="1">
      <c r="A15" s="56"/>
      <c r="B15" s="94"/>
      <c r="C15" s="94"/>
      <c r="D15" s="94"/>
      <c r="E15" s="118"/>
      <c r="F15" s="118"/>
      <c r="G15" s="119"/>
      <c r="I15" s="188"/>
      <c r="J15" s="196"/>
      <c r="K15" s="192" t="s">
        <v>29</v>
      </c>
      <c r="L15" s="190"/>
    </row>
    <row r="16" spans="1:12" ht="12.75" thickBot="1" thickTop="1">
      <c r="A16" s="314" t="s">
        <v>128</v>
      </c>
      <c r="B16" s="315"/>
      <c r="C16" s="316"/>
      <c r="D16" s="319"/>
      <c r="E16" s="317">
        <f>SUM(E10:E14)</f>
        <v>1</v>
      </c>
      <c r="F16" s="321">
        <f>SUM(F10:F14)</f>
        <v>1.1600000000000001</v>
      </c>
      <c r="G16" s="318">
        <f>SUM(G10:G14)</f>
        <v>0.030400000000000007</v>
      </c>
      <c r="I16" s="197"/>
      <c r="J16" s="198"/>
      <c r="K16" s="198"/>
      <c r="L16" s="199"/>
    </row>
    <row r="17" spans="1:7" ht="12.75" thickBot="1" thickTop="1">
      <c r="A17" s="60"/>
      <c r="B17" s="60"/>
      <c r="C17" s="96"/>
      <c r="D17" s="94"/>
      <c r="E17" s="320" t="s">
        <v>212</v>
      </c>
      <c r="F17" s="94"/>
      <c r="G17" s="323" t="s">
        <v>213</v>
      </c>
    </row>
    <row r="18" spans="1:7" ht="12.75" thickBot="1" thickTop="1">
      <c r="A18" s="60"/>
      <c r="C18" s="54" t="s">
        <v>214</v>
      </c>
      <c r="D18" s="120"/>
      <c r="E18" s="322">
        <f>C6+(C7-C6)*F16</f>
        <v>0.1644</v>
      </c>
      <c r="F18" s="120"/>
      <c r="G18" s="324">
        <f>G6*F16^2+G16</f>
        <v>0.07076800000000001</v>
      </c>
    </row>
    <row r="19" spans="1:7" ht="7.5" customHeight="1" thickTop="1">
      <c r="A19" s="60"/>
      <c r="B19" s="60"/>
      <c r="C19" s="60"/>
      <c r="D19" s="60"/>
      <c r="E19" s="60"/>
      <c r="F19" s="60"/>
      <c r="G19" s="60"/>
    </row>
    <row r="20" spans="1:7" ht="12" thickBot="1">
      <c r="A20" s="57" t="s">
        <v>215</v>
      </c>
      <c r="B20" s="121"/>
      <c r="C20" s="121"/>
      <c r="D20" s="58" t="s">
        <v>216</v>
      </c>
      <c r="E20" s="121"/>
      <c r="F20" s="60"/>
      <c r="G20" s="60"/>
    </row>
    <row r="21" spans="1:7" ht="12" thickTop="1">
      <c r="A21" s="325">
        <f>MAX($E$18)</f>
        <v>0.1644</v>
      </c>
      <c r="B21" s="122"/>
      <c r="C21" s="122"/>
      <c r="D21" s="328">
        <f>MIN($G$18)</f>
        <v>0.07076800000000001</v>
      </c>
      <c r="E21" s="122"/>
      <c r="F21" s="122"/>
      <c r="G21" s="122"/>
    </row>
    <row r="22" spans="1:7" ht="11.25">
      <c r="A22" s="326">
        <f>COUNT($E$10:$E$14)</f>
        <v>5</v>
      </c>
      <c r="B22" s="123"/>
      <c r="C22" s="123"/>
      <c r="D22" s="326">
        <f>COUNT($E$10:$E$14)</f>
        <v>5</v>
      </c>
      <c r="E22" s="123"/>
      <c r="F22" s="123"/>
      <c r="G22" s="123"/>
    </row>
    <row r="23" spans="1:7" ht="11.25">
      <c r="A23" s="326" t="b">
        <f>$E$10&gt;=0</f>
        <v>1</v>
      </c>
      <c r="B23" s="123"/>
      <c r="C23" s="123"/>
      <c r="D23" s="329" t="b">
        <f>$E$10&gt;=0</f>
        <v>1</v>
      </c>
      <c r="E23" s="123"/>
      <c r="F23" s="123"/>
      <c r="G23" s="123"/>
    </row>
    <row r="24" spans="1:7" ht="11.25">
      <c r="A24" s="326" t="b">
        <f>$E$11&gt;=0</f>
        <v>1</v>
      </c>
      <c r="B24" s="123"/>
      <c r="C24" s="123"/>
      <c r="D24" s="329" t="b">
        <f>$E$11&gt;=0</f>
        <v>1</v>
      </c>
      <c r="E24" s="123"/>
      <c r="F24" s="123"/>
      <c r="G24" s="123"/>
    </row>
    <row r="25" spans="1:7" ht="11.25">
      <c r="A25" s="326" t="b">
        <f>$E$12&gt;=0</f>
        <v>1</v>
      </c>
      <c r="B25" s="123"/>
      <c r="C25" s="123"/>
      <c r="D25" s="329" t="b">
        <f>$E$12&gt;=0</f>
        <v>1</v>
      </c>
      <c r="E25" s="123"/>
      <c r="F25" s="123"/>
      <c r="G25" s="123"/>
    </row>
    <row r="26" spans="1:7" ht="11.25">
      <c r="A26" s="326" t="b">
        <f>$E$13&gt;=0</f>
        <v>1</v>
      </c>
      <c r="B26" s="123"/>
      <c r="C26" s="123"/>
      <c r="D26" s="329" t="b">
        <f>$E$13&gt;=0</f>
        <v>1</v>
      </c>
      <c r="E26" s="123"/>
      <c r="F26" s="123"/>
      <c r="G26" s="123"/>
    </row>
    <row r="27" spans="1:7" ht="11.25">
      <c r="A27" s="326" t="b">
        <f>$E$14&gt;=0</f>
        <v>1</v>
      </c>
      <c r="B27" s="122"/>
      <c r="C27" s="122"/>
      <c r="D27" s="329" t="b">
        <f>$E$14&gt;=0</f>
        <v>1</v>
      </c>
      <c r="E27" s="122"/>
      <c r="F27" s="122"/>
      <c r="G27" s="122"/>
    </row>
    <row r="28" spans="1:7" ht="11.25">
      <c r="A28" s="326" t="b">
        <f>$E$16=1</f>
        <v>1</v>
      </c>
      <c r="B28" s="123"/>
      <c r="C28" s="123"/>
      <c r="D28" s="329" t="b">
        <f>$E$16=1</f>
        <v>1</v>
      </c>
      <c r="E28" s="123"/>
      <c r="F28" s="123"/>
      <c r="G28" s="123"/>
    </row>
    <row r="29" spans="1:7" ht="12" thickBot="1">
      <c r="A29" s="327" t="b">
        <f>$G$18&lt;=0.071</f>
        <v>1</v>
      </c>
      <c r="B29" s="123"/>
      <c r="C29" s="123"/>
      <c r="D29" s="330" t="b">
        <f>$E$18&gt;=0.164</f>
        <v>1</v>
      </c>
      <c r="E29" s="123"/>
      <c r="F29" s="123"/>
      <c r="G29" s="123"/>
    </row>
    <row r="30" ht="12.75" thickBot="1" thickTop="1"/>
    <row r="31" spans="1:10" ht="12" thickTop="1">
      <c r="A31" s="363" t="s">
        <v>71</v>
      </c>
      <c r="B31" s="364"/>
      <c r="C31" s="364"/>
      <c r="D31" s="364"/>
      <c r="E31" s="364"/>
      <c r="F31" s="364"/>
      <c r="G31" s="364"/>
      <c r="H31" s="364"/>
      <c r="I31" s="364"/>
      <c r="J31" s="365"/>
    </row>
    <row r="32" spans="1:10" ht="11.25">
      <c r="A32" s="360"/>
      <c r="B32" s="359"/>
      <c r="C32" s="359"/>
      <c r="D32" s="359"/>
      <c r="E32" s="359"/>
      <c r="F32" s="359"/>
      <c r="G32" s="359"/>
      <c r="H32" s="359"/>
      <c r="I32" s="359"/>
      <c r="J32" s="362"/>
    </row>
    <row r="33" spans="1:10" ht="11.25">
      <c r="A33" s="360"/>
      <c r="B33" s="359"/>
      <c r="C33" s="359"/>
      <c r="D33" s="359"/>
      <c r="E33" s="359"/>
      <c r="F33" s="359"/>
      <c r="G33" s="359"/>
      <c r="H33" s="359"/>
      <c r="I33" s="359"/>
      <c r="J33" s="362"/>
    </row>
    <row r="34" spans="1:10" ht="11.25">
      <c r="A34" s="211"/>
      <c r="B34" s="212"/>
      <c r="C34" s="212"/>
      <c r="D34" s="212"/>
      <c r="E34" s="212"/>
      <c r="F34" s="212"/>
      <c r="G34" s="212"/>
      <c r="H34" s="212"/>
      <c r="I34" s="212"/>
      <c r="J34" s="213"/>
    </row>
    <row r="35" spans="1:10" ht="11.25">
      <c r="A35" s="358" t="s">
        <v>72</v>
      </c>
      <c r="B35" s="359"/>
      <c r="C35" s="359"/>
      <c r="D35" s="359"/>
      <c r="E35" s="359"/>
      <c r="F35" s="359"/>
      <c r="G35" s="359"/>
      <c r="H35" s="359"/>
      <c r="I35" s="359"/>
      <c r="J35" s="362"/>
    </row>
    <row r="36" spans="1:10" ht="11.25">
      <c r="A36" s="360"/>
      <c r="B36" s="359"/>
      <c r="C36" s="359"/>
      <c r="D36" s="359"/>
      <c r="E36" s="359"/>
      <c r="F36" s="359"/>
      <c r="G36" s="359"/>
      <c r="H36" s="359"/>
      <c r="I36" s="359"/>
      <c r="J36" s="362"/>
    </row>
    <row r="37" spans="1:10" ht="11.25">
      <c r="A37" s="360"/>
      <c r="B37" s="359"/>
      <c r="C37" s="359"/>
      <c r="D37" s="359"/>
      <c r="E37" s="359"/>
      <c r="F37" s="359"/>
      <c r="G37" s="359"/>
      <c r="H37" s="359"/>
      <c r="I37" s="359"/>
      <c r="J37" s="362"/>
    </row>
    <row r="38" spans="1:10" ht="11.25">
      <c r="A38" s="358" t="s">
        <v>73</v>
      </c>
      <c r="B38" s="359"/>
      <c r="C38" s="359"/>
      <c r="D38" s="359"/>
      <c r="E38" s="359"/>
      <c r="F38" s="359"/>
      <c r="G38" s="359"/>
      <c r="H38" s="359"/>
      <c r="I38" s="359"/>
      <c r="J38" s="362"/>
    </row>
    <row r="39" spans="1:10" ht="11.25">
      <c r="A39" s="360"/>
      <c r="B39" s="359"/>
      <c r="C39" s="359"/>
      <c r="D39" s="359"/>
      <c r="E39" s="359"/>
      <c r="F39" s="359"/>
      <c r="G39" s="359"/>
      <c r="H39" s="359"/>
      <c r="I39" s="359"/>
      <c r="J39" s="362"/>
    </row>
    <row r="40" spans="1:10" ht="11.25">
      <c r="A40" s="360"/>
      <c r="B40" s="359"/>
      <c r="C40" s="359"/>
      <c r="D40" s="359"/>
      <c r="E40" s="359"/>
      <c r="F40" s="359"/>
      <c r="G40" s="359"/>
      <c r="H40" s="359"/>
      <c r="I40" s="359"/>
      <c r="J40" s="362"/>
    </row>
    <row r="41" spans="1:10" ht="11.25">
      <c r="A41" s="360"/>
      <c r="B41" s="359"/>
      <c r="C41" s="359"/>
      <c r="D41" s="359"/>
      <c r="E41" s="359"/>
      <c r="F41" s="359"/>
      <c r="G41" s="359"/>
      <c r="H41" s="359"/>
      <c r="I41" s="359"/>
      <c r="J41" s="362"/>
    </row>
    <row r="42" spans="1:10" ht="11.25">
      <c r="A42" s="211"/>
      <c r="B42" s="212"/>
      <c r="C42" s="212"/>
      <c r="D42" s="212"/>
      <c r="E42" s="212"/>
      <c r="F42" s="212"/>
      <c r="G42" s="212"/>
      <c r="H42" s="212"/>
      <c r="I42" s="212"/>
      <c r="J42" s="213"/>
    </row>
    <row r="43" spans="1:10" ht="11.25">
      <c r="A43" s="358" t="s">
        <v>74</v>
      </c>
      <c r="B43" s="359"/>
      <c r="C43" s="359"/>
      <c r="D43" s="359"/>
      <c r="E43" s="359"/>
      <c r="F43" s="359"/>
      <c r="G43" s="359"/>
      <c r="H43" s="359"/>
      <c r="I43" s="359"/>
      <c r="J43" s="362"/>
    </row>
    <row r="44" spans="1:10" ht="11.25">
      <c r="A44" s="360"/>
      <c r="B44" s="359"/>
      <c r="C44" s="359"/>
      <c r="D44" s="359"/>
      <c r="E44" s="359"/>
      <c r="F44" s="359"/>
      <c r="G44" s="359"/>
      <c r="H44" s="359"/>
      <c r="I44" s="359"/>
      <c r="J44" s="362"/>
    </row>
    <row r="45" spans="1:10" ht="11.25">
      <c r="A45" s="360"/>
      <c r="B45" s="359"/>
      <c r="C45" s="359"/>
      <c r="D45" s="359"/>
      <c r="E45" s="359"/>
      <c r="F45" s="359"/>
      <c r="G45" s="359"/>
      <c r="H45" s="359"/>
      <c r="I45" s="359"/>
      <c r="J45" s="362"/>
    </row>
    <row r="46" spans="1:10" ht="11.25">
      <c r="A46" s="211"/>
      <c r="B46" s="212"/>
      <c r="C46" s="212"/>
      <c r="D46" s="212"/>
      <c r="E46" s="212"/>
      <c r="F46" s="212"/>
      <c r="G46" s="212"/>
      <c r="H46" s="212"/>
      <c r="I46" s="212"/>
      <c r="J46" s="213"/>
    </row>
    <row r="47" spans="1:10" ht="11.25">
      <c r="A47" s="249" t="s">
        <v>13</v>
      </c>
      <c r="B47" s="250"/>
      <c r="C47" s="250"/>
      <c r="D47" s="250"/>
      <c r="E47" s="250"/>
      <c r="F47" s="250"/>
      <c r="G47" s="250"/>
      <c r="H47" s="250"/>
      <c r="I47" s="250"/>
      <c r="J47" s="251"/>
    </row>
    <row r="48" spans="1:10" ht="11.25">
      <c r="A48" s="211"/>
      <c r="B48" s="212"/>
      <c r="C48" s="212"/>
      <c r="D48" s="212"/>
      <c r="E48" s="212"/>
      <c r="F48" s="212"/>
      <c r="G48" s="212"/>
      <c r="H48" s="212"/>
      <c r="I48" s="212"/>
      <c r="J48" s="213"/>
    </row>
    <row r="49" spans="1:10" ht="11.25">
      <c r="A49" s="211" t="s">
        <v>14</v>
      </c>
      <c r="B49" s="212"/>
      <c r="C49" s="212"/>
      <c r="D49" s="248" t="s">
        <v>64</v>
      </c>
      <c r="E49" s="212"/>
      <c r="F49" s="366" t="s">
        <v>77</v>
      </c>
      <c r="G49" s="359"/>
      <c r="H49" s="359"/>
      <c r="I49" s="359"/>
      <c r="J49" s="213"/>
    </row>
    <row r="50" spans="1:10" ht="11.25">
      <c r="A50" s="211"/>
      <c r="B50" s="212"/>
      <c r="C50" s="212"/>
      <c r="D50" s="248"/>
      <c r="E50" s="212"/>
      <c r="F50" s="359"/>
      <c r="G50" s="359"/>
      <c r="H50" s="359"/>
      <c r="I50" s="359"/>
      <c r="J50" s="213"/>
    </row>
    <row r="51" spans="1:10" ht="11.25">
      <c r="A51" s="211"/>
      <c r="B51" s="212"/>
      <c r="C51" s="212"/>
      <c r="D51" s="212"/>
      <c r="E51" s="212"/>
      <c r="F51" s="212"/>
      <c r="G51" s="212"/>
      <c r="H51" s="212"/>
      <c r="I51" s="212"/>
      <c r="J51" s="213"/>
    </row>
    <row r="52" spans="1:10" ht="11.25">
      <c r="A52" s="211" t="s">
        <v>15</v>
      </c>
      <c r="B52" s="212"/>
      <c r="C52" s="212"/>
      <c r="D52" s="248" t="s">
        <v>65</v>
      </c>
      <c r="E52" s="212"/>
      <c r="F52" s="248" t="s">
        <v>78</v>
      </c>
      <c r="G52" s="212"/>
      <c r="H52" s="212"/>
      <c r="I52" s="212"/>
      <c r="J52" s="213"/>
    </row>
    <row r="53" spans="1:10" ht="11.25">
      <c r="A53" s="211"/>
      <c r="B53" s="212"/>
      <c r="C53" s="212"/>
      <c r="D53" s="212"/>
      <c r="E53" s="212"/>
      <c r="F53" s="212"/>
      <c r="G53" s="212"/>
      <c r="H53" s="212"/>
      <c r="I53" s="212"/>
      <c r="J53" s="213"/>
    </row>
    <row r="54" spans="1:10" ht="11.25">
      <c r="A54" s="211" t="s">
        <v>16</v>
      </c>
      <c r="B54" s="212"/>
      <c r="C54" s="212"/>
      <c r="D54" s="248" t="s">
        <v>66</v>
      </c>
      <c r="E54" s="212"/>
      <c r="F54" s="366" t="s">
        <v>79</v>
      </c>
      <c r="G54" s="359"/>
      <c r="H54" s="359"/>
      <c r="I54" s="359"/>
      <c r="J54" s="213"/>
    </row>
    <row r="55" spans="1:10" ht="11.25">
      <c r="A55" s="211"/>
      <c r="B55" s="212"/>
      <c r="C55" s="212"/>
      <c r="D55" s="248"/>
      <c r="E55" s="212"/>
      <c r="F55" s="359"/>
      <c r="G55" s="359"/>
      <c r="H55" s="359"/>
      <c r="I55" s="359"/>
      <c r="J55" s="213"/>
    </row>
    <row r="56" spans="1:10" ht="11.25">
      <c r="A56" s="211"/>
      <c r="B56" s="212"/>
      <c r="C56" s="212"/>
      <c r="D56" s="212"/>
      <c r="E56" s="212"/>
      <c r="F56" s="212"/>
      <c r="G56" s="212"/>
      <c r="H56" s="212"/>
      <c r="I56" s="212"/>
      <c r="J56" s="213"/>
    </row>
    <row r="57" spans="1:10" ht="11.25">
      <c r="A57" s="211"/>
      <c r="B57" s="212"/>
      <c r="C57" s="212"/>
      <c r="D57" s="248" t="s">
        <v>67</v>
      </c>
      <c r="E57" s="212"/>
      <c r="F57" s="248" t="s">
        <v>80</v>
      </c>
      <c r="G57" s="212"/>
      <c r="H57" s="212"/>
      <c r="I57" s="212"/>
      <c r="J57" s="213"/>
    </row>
    <row r="58" spans="1:10" ht="11.25">
      <c r="A58" s="211"/>
      <c r="B58" s="212"/>
      <c r="C58" s="212"/>
      <c r="D58" s="212"/>
      <c r="E58" s="212"/>
      <c r="F58" s="212"/>
      <c r="G58" s="212"/>
      <c r="H58" s="212"/>
      <c r="I58" s="212"/>
      <c r="J58" s="213"/>
    </row>
    <row r="59" spans="1:10" ht="11.25">
      <c r="A59" s="211"/>
      <c r="B59" s="212"/>
      <c r="C59" s="212"/>
      <c r="D59" s="248" t="s">
        <v>68</v>
      </c>
      <c r="E59" s="212"/>
      <c r="F59" s="366" t="s">
        <v>81</v>
      </c>
      <c r="G59" s="359"/>
      <c r="H59" s="359"/>
      <c r="I59" s="359"/>
      <c r="J59" s="213"/>
    </row>
    <row r="60" spans="1:10" ht="11.25">
      <c r="A60" s="211"/>
      <c r="B60" s="212"/>
      <c r="C60" s="212"/>
      <c r="D60" s="248"/>
      <c r="E60" s="212"/>
      <c r="F60" s="359"/>
      <c r="G60" s="359"/>
      <c r="H60" s="359"/>
      <c r="I60" s="359"/>
      <c r="J60" s="213"/>
    </row>
    <row r="61" spans="1:10" ht="11.25">
      <c r="A61" s="211"/>
      <c r="B61" s="212"/>
      <c r="C61" s="212"/>
      <c r="D61" s="212"/>
      <c r="E61" s="212"/>
      <c r="F61" s="212"/>
      <c r="G61" s="212"/>
      <c r="H61" s="212"/>
      <c r="I61" s="212"/>
      <c r="J61" s="213"/>
    </row>
    <row r="62" spans="1:10" ht="11.25">
      <c r="A62" s="211" t="s">
        <v>76</v>
      </c>
      <c r="B62" s="212"/>
      <c r="C62" s="212"/>
      <c r="D62" s="248" t="s">
        <v>69</v>
      </c>
      <c r="E62" s="212"/>
      <c r="F62" s="212"/>
      <c r="G62" s="212"/>
      <c r="H62" s="212"/>
      <c r="I62" s="212"/>
      <c r="J62" s="213"/>
    </row>
    <row r="63" spans="1:10" ht="11.25">
      <c r="A63" s="211"/>
      <c r="B63" s="212"/>
      <c r="C63" s="212"/>
      <c r="D63" s="212"/>
      <c r="E63" s="212"/>
      <c r="F63" s="212"/>
      <c r="G63" s="212"/>
      <c r="H63" s="212"/>
      <c r="I63" s="212"/>
      <c r="J63" s="213"/>
    </row>
    <row r="64" spans="1:10" ht="11.25">
      <c r="A64" s="211" t="s">
        <v>75</v>
      </c>
      <c r="B64" s="212"/>
      <c r="C64" s="212"/>
      <c r="D64" s="248" t="s">
        <v>70</v>
      </c>
      <c r="E64" s="212"/>
      <c r="F64" s="212"/>
      <c r="G64" s="212"/>
      <c r="H64" s="212"/>
      <c r="I64" s="212"/>
      <c r="J64" s="213"/>
    </row>
    <row r="65" spans="1:10" ht="11.25">
      <c r="A65" s="211"/>
      <c r="B65" s="212"/>
      <c r="C65" s="212"/>
      <c r="D65" s="212"/>
      <c r="E65" s="212"/>
      <c r="F65" s="212"/>
      <c r="G65" s="212"/>
      <c r="H65" s="212"/>
      <c r="I65" s="212"/>
      <c r="J65" s="213"/>
    </row>
    <row r="66" spans="1:10" ht="11.25">
      <c r="A66" s="358" t="s">
        <v>82</v>
      </c>
      <c r="B66" s="359"/>
      <c r="C66" s="359"/>
      <c r="D66" s="359"/>
      <c r="E66" s="359"/>
      <c r="F66" s="359"/>
      <c r="G66" s="359"/>
      <c r="H66" s="359"/>
      <c r="I66" s="359"/>
      <c r="J66" s="362"/>
    </row>
    <row r="67" spans="1:10" ht="11.25">
      <c r="A67" s="360"/>
      <c r="B67" s="359"/>
      <c r="C67" s="359"/>
      <c r="D67" s="359"/>
      <c r="E67" s="359"/>
      <c r="F67" s="359"/>
      <c r="G67" s="359"/>
      <c r="H67" s="359"/>
      <c r="I67" s="359"/>
      <c r="J67" s="362"/>
    </row>
    <row r="68" spans="1:10" ht="11.25">
      <c r="A68" s="360"/>
      <c r="B68" s="359"/>
      <c r="C68" s="359"/>
      <c r="D68" s="359"/>
      <c r="E68" s="359"/>
      <c r="F68" s="359"/>
      <c r="G68" s="359"/>
      <c r="H68" s="359"/>
      <c r="I68" s="359"/>
      <c r="J68" s="362"/>
    </row>
    <row r="69" spans="1:10" ht="11.25">
      <c r="A69" s="360"/>
      <c r="B69" s="359"/>
      <c r="C69" s="359"/>
      <c r="D69" s="359"/>
      <c r="E69" s="359"/>
      <c r="F69" s="359"/>
      <c r="G69" s="359"/>
      <c r="H69" s="359"/>
      <c r="I69" s="359"/>
      <c r="J69" s="362"/>
    </row>
    <row r="70" spans="1:10" ht="11.25">
      <c r="A70" s="360"/>
      <c r="B70" s="359"/>
      <c r="C70" s="359"/>
      <c r="D70" s="359"/>
      <c r="E70" s="359"/>
      <c r="F70" s="359"/>
      <c r="G70" s="359"/>
      <c r="H70" s="359"/>
      <c r="I70" s="359"/>
      <c r="J70" s="362"/>
    </row>
    <row r="71" spans="1:10" ht="11.25">
      <c r="A71" s="211"/>
      <c r="B71" s="212"/>
      <c r="C71" s="212"/>
      <c r="D71" s="212"/>
      <c r="E71" s="212"/>
      <c r="F71" s="212"/>
      <c r="G71" s="212"/>
      <c r="H71" s="212"/>
      <c r="I71" s="212"/>
      <c r="J71" s="213"/>
    </row>
    <row r="72" spans="1:10" ht="11.25">
      <c r="A72" s="358" t="s">
        <v>83</v>
      </c>
      <c r="B72" s="359"/>
      <c r="C72" s="359"/>
      <c r="D72" s="359"/>
      <c r="E72" s="359"/>
      <c r="F72" s="359"/>
      <c r="G72" s="359"/>
      <c r="H72" s="359"/>
      <c r="I72" s="359"/>
      <c r="J72" s="362"/>
    </row>
    <row r="73" spans="1:10" ht="11.25">
      <c r="A73" s="360"/>
      <c r="B73" s="359"/>
      <c r="C73" s="359"/>
      <c r="D73" s="359"/>
      <c r="E73" s="359"/>
      <c r="F73" s="359"/>
      <c r="G73" s="359"/>
      <c r="H73" s="359"/>
      <c r="I73" s="359"/>
      <c r="J73" s="362"/>
    </row>
    <row r="74" spans="1:10" ht="11.25">
      <c r="A74" s="211"/>
      <c r="B74" s="212"/>
      <c r="C74" s="212"/>
      <c r="D74" s="212"/>
      <c r="E74" s="212"/>
      <c r="F74" s="212"/>
      <c r="G74" s="212"/>
      <c r="H74" s="212"/>
      <c r="I74" s="212"/>
      <c r="J74" s="213"/>
    </row>
    <row r="75" spans="1:10" ht="11.25">
      <c r="A75" s="358" t="s">
        <v>84</v>
      </c>
      <c r="B75" s="359"/>
      <c r="C75" s="359"/>
      <c r="D75" s="359"/>
      <c r="E75" s="359"/>
      <c r="F75" s="359"/>
      <c r="G75" s="359"/>
      <c r="H75" s="359"/>
      <c r="I75" s="359"/>
      <c r="J75" s="362"/>
    </row>
    <row r="76" spans="1:10" ht="11.25">
      <c r="A76" s="360"/>
      <c r="B76" s="359"/>
      <c r="C76" s="359"/>
      <c r="D76" s="359"/>
      <c r="E76" s="359"/>
      <c r="F76" s="359"/>
      <c r="G76" s="359"/>
      <c r="H76" s="359"/>
      <c r="I76" s="359"/>
      <c r="J76" s="362"/>
    </row>
    <row r="77" spans="1:10" ht="11.25">
      <c r="A77" s="360"/>
      <c r="B77" s="359"/>
      <c r="C77" s="359"/>
      <c r="D77" s="359"/>
      <c r="E77" s="359"/>
      <c r="F77" s="359"/>
      <c r="G77" s="359"/>
      <c r="H77" s="359"/>
      <c r="I77" s="359"/>
      <c r="J77" s="362"/>
    </row>
    <row r="78" spans="1:10" ht="11.25">
      <c r="A78" s="358" t="s">
        <v>85</v>
      </c>
      <c r="B78" s="359"/>
      <c r="C78" s="359"/>
      <c r="D78" s="359"/>
      <c r="E78" s="359"/>
      <c r="F78" s="359"/>
      <c r="G78" s="359"/>
      <c r="H78" s="359"/>
      <c r="I78" s="359"/>
      <c r="J78" s="362"/>
    </row>
    <row r="79" spans="1:10" ht="11.25">
      <c r="A79" s="360"/>
      <c r="B79" s="359"/>
      <c r="C79" s="359"/>
      <c r="D79" s="359"/>
      <c r="E79" s="359"/>
      <c r="F79" s="359"/>
      <c r="G79" s="359"/>
      <c r="H79" s="359"/>
      <c r="I79" s="359"/>
      <c r="J79" s="362"/>
    </row>
    <row r="80" spans="1:10" ht="6" customHeight="1" thickBot="1">
      <c r="A80" s="233"/>
      <c r="B80" s="234"/>
      <c r="C80" s="234"/>
      <c r="D80" s="234"/>
      <c r="E80" s="234"/>
      <c r="F80" s="234"/>
      <c r="G80" s="234"/>
      <c r="H80" s="234"/>
      <c r="I80" s="234"/>
      <c r="J80" s="235"/>
    </row>
    <row r="81" ht="12" thickTop="1"/>
  </sheetData>
  <sheetProtection/>
  <mergeCells count="11">
    <mergeCell ref="A31:J33"/>
    <mergeCell ref="A35:J37"/>
    <mergeCell ref="A38:J41"/>
    <mergeCell ref="A43:J45"/>
    <mergeCell ref="F49:I50"/>
    <mergeCell ref="F54:I55"/>
    <mergeCell ref="F59:I60"/>
    <mergeCell ref="A78:J79"/>
    <mergeCell ref="A66:J70"/>
    <mergeCell ref="A72:J73"/>
    <mergeCell ref="A75:J77"/>
  </mergeCells>
  <printOptions/>
  <pageMargins left="0.787401575" right="0.787401575" top="0.984251969" bottom="0.984251969" header="0.4921259845" footer="0.492125984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N46"/>
  <sheetViews>
    <sheetView showGridLines="0" zoomScalePageLayoutView="0" workbookViewId="0" topLeftCell="A1">
      <selection activeCell="A37" sqref="A37"/>
    </sheetView>
  </sheetViews>
  <sheetFormatPr defaultColWidth="11.421875" defaultRowHeight="12.75"/>
  <cols>
    <col min="1" max="4" width="7.57421875" style="61" customWidth="1"/>
    <col min="5" max="5" width="5.8515625" style="61" customWidth="1"/>
    <col min="6" max="6" width="6.57421875" style="61" customWidth="1"/>
    <col min="7" max="7" width="11.00390625" style="61" customWidth="1"/>
    <col min="8" max="8" width="10.28125" style="61" customWidth="1"/>
    <col min="9" max="10" width="3.421875" style="61" customWidth="1"/>
    <col min="11" max="11" width="6.8515625" style="61" customWidth="1"/>
    <col min="12" max="12" width="7.57421875" style="61" customWidth="1"/>
    <col min="13" max="13" width="4.8515625" style="61" customWidth="1"/>
    <col min="14" max="14" width="9.28125" style="61" customWidth="1"/>
    <col min="15" max="16384" width="11.421875" style="61" customWidth="1"/>
  </cols>
  <sheetData>
    <row r="1" spans="1:8" ht="13.5" thickBot="1">
      <c r="A1" s="331" t="s">
        <v>217</v>
      </c>
      <c r="B1" s="60"/>
      <c r="C1" s="60"/>
      <c r="D1" s="60"/>
      <c r="E1" s="60"/>
      <c r="F1" s="60"/>
      <c r="G1" s="60"/>
      <c r="H1" s="60"/>
    </row>
    <row r="2" spans="1:10" ht="12" customHeight="1" thickTop="1">
      <c r="A2" s="373" t="s">
        <v>368</v>
      </c>
      <c r="B2" s="374"/>
      <c r="C2" s="374"/>
      <c r="D2" s="374"/>
      <c r="E2" s="374"/>
      <c r="F2" s="374"/>
      <c r="G2" s="374"/>
      <c r="H2" s="374"/>
      <c r="I2" s="374"/>
      <c r="J2" s="375"/>
    </row>
    <row r="3" spans="1:10" ht="12" customHeight="1" thickBot="1">
      <c r="A3" s="376"/>
      <c r="B3" s="377"/>
      <c r="C3" s="377"/>
      <c r="D3" s="377"/>
      <c r="E3" s="377"/>
      <c r="F3" s="377"/>
      <c r="G3" s="377"/>
      <c r="H3" s="377"/>
      <c r="I3" s="377"/>
      <c r="J3" s="378"/>
    </row>
    <row r="4" spans="1:8" ht="12" customHeight="1" thickTop="1">
      <c r="A4" s="60"/>
      <c r="B4" s="60"/>
      <c r="C4" s="60"/>
      <c r="D4" s="60"/>
      <c r="E4" s="60"/>
      <c r="F4" s="60"/>
      <c r="G4" s="60"/>
      <c r="H4" s="60"/>
    </row>
    <row r="5" spans="1:8" ht="12" customHeight="1" thickBot="1">
      <c r="A5" s="60"/>
      <c r="B5" s="60"/>
      <c r="C5" s="60"/>
      <c r="D5" s="60"/>
      <c r="E5" s="60"/>
      <c r="F5" s="60"/>
      <c r="G5" s="60"/>
      <c r="H5" s="60"/>
    </row>
    <row r="6" spans="1:8" ht="11.25" customHeight="1" thickBot="1" thickTop="1">
      <c r="A6" s="266"/>
      <c r="B6" s="265" t="s">
        <v>88</v>
      </c>
      <c r="C6" s="264"/>
      <c r="D6" s="263"/>
      <c r="E6" s="60"/>
      <c r="F6" s="60"/>
      <c r="G6" s="60"/>
      <c r="H6" s="60"/>
    </row>
    <row r="7" spans="1:14" ht="11.25" customHeight="1" thickTop="1">
      <c r="A7" s="258"/>
      <c r="B7" s="257"/>
      <c r="C7" s="257"/>
      <c r="D7" s="256"/>
      <c r="E7" s="60"/>
      <c r="F7" s="90" t="s">
        <v>218</v>
      </c>
      <c r="G7" s="67">
        <v>9</v>
      </c>
      <c r="H7" s="91" t="s">
        <v>219</v>
      </c>
      <c r="K7" s="185" t="s">
        <v>309</v>
      </c>
      <c r="L7" s="186"/>
      <c r="M7" s="186"/>
      <c r="N7" s="187"/>
    </row>
    <row r="8" spans="1:14" ht="11.25" customHeight="1" thickBot="1">
      <c r="A8" s="261"/>
      <c r="B8" s="260"/>
      <c r="C8" s="259"/>
      <c r="D8" s="256"/>
      <c r="E8" s="60"/>
      <c r="F8" s="93" t="s">
        <v>220</v>
      </c>
      <c r="G8" s="94">
        <v>0.09</v>
      </c>
      <c r="H8" s="95" t="s">
        <v>219</v>
      </c>
      <c r="K8" s="188"/>
      <c r="L8" s="189"/>
      <c r="M8" s="189"/>
      <c r="N8" s="190"/>
    </row>
    <row r="9" spans="1:14" ht="11.25" customHeight="1" thickBot="1" thickTop="1">
      <c r="A9" s="261"/>
      <c r="B9" s="260"/>
      <c r="C9" s="259"/>
      <c r="D9" s="256"/>
      <c r="E9" s="60"/>
      <c r="F9" s="93" t="s">
        <v>221</v>
      </c>
      <c r="G9" s="94">
        <v>0.05</v>
      </c>
      <c r="H9" s="95" t="s">
        <v>222</v>
      </c>
      <c r="K9" s="188"/>
      <c r="L9" s="191"/>
      <c r="M9" s="192" t="s">
        <v>306</v>
      </c>
      <c r="N9" s="190"/>
    </row>
    <row r="10" spans="1:14" ht="11.25" customHeight="1" thickBot="1" thickTop="1">
      <c r="A10" s="258" t="s">
        <v>223</v>
      </c>
      <c r="B10" s="257" t="s">
        <v>224</v>
      </c>
      <c r="C10" s="259"/>
      <c r="D10" s="262" t="s">
        <v>87</v>
      </c>
      <c r="E10" s="60"/>
      <c r="F10" s="93" t="s">
        <v>225</v>
      </c>
      <c r="G10" s="94">
        <v>8</v>
      </c>
      <c r="H10" s="95" t="s">
        <v>226</v>
      </c>
      <c r="K10" s="188"/>
      <c r="L10" s="192"/>
      <c r="M10" s="192"/>
      <c r="N10" s="190"/>
    </row>
    <row r="11" spans="1:14" ht="11.25" customHeight="1" thickBot="1" thickTop="1">
      <c r="A11" s="261"/>
      <c r="B11" s="260"/>
      <c r="C11" s="259"/>
      <c r="D11" s="256"/>
      <c r="E11" s="60"/>
      <c r="F11" s="93" t="s">
        <v>227</v>
      </c>
      <c r="G11" s="94">
        <v>0.0001</v>
      </c>
      <c r="H11" s="95" t="s">
        <v>228</v>
      </c>
      <c r="K11" s="188"/>
      <c r="L11" s="193"/>
      <c r="M11" s="192" t="s">
        <v>307</v>
      </c>
      <c r="N11" s="190"/>
    </row>
    <row r="12" spans="1:14" ht="11.25" customHeight="1" thickBot="1" thickTop="1">
      <c r="A12" s="261"/>
      <c r="B12" s="260"/>
      <c r="C12" s="259"/>
      <c r="D12" s="256"/>
      <c r="E12" s="60"/>
      <c r="F12" s="96"/>
      <c r="G12" s="94"/>
      <c r="H12" s="97"/>
      <c r="K12" s="188"/>
      <c r="L12" s="192"/>
      <c r="M12" s="192"/>
      <c r="N12" s="190"/>
    </row>
    <row r="13" spans="1:14" ht="11.25" customHeight="1" thickBot="1" thickTop="1">
      <c r="A13" s="258"/>
      <c r="B13" s="257"/>
      <c r="C13" s="257" t="s">
        <v>229</v>
      </c>
      <c r="D13" s="256"/>
      <c r="E13" s="60"/>
      <c r="F13" s="93" t="s">
        <v>230</v>
      </c>
      <c r="G13" s="98">
        <v>300</v>
      </c>
      <c r="H13" s="95" t="s">
        <v>231</v>
      </c>
      <c r="K13" s="188"/>
      <c r="L13" s="196"/>
      <c r="M13" s="192" t="s">
        <v>29</v>
      </c>
      <c r="N13" s="190"/>
    </row>
    <row r="14" spans="1:14" ht="11.25" customHeight="1" thickBot="1" thickTop="1">
      <c r="A14" s="255"/>
      <c r="B14" s="254"/>
      <c r="C14" s="253" t="s">
        <v>86</v>
      </c>
      <c r="D14" s="252"/>
      <c r="E14" s="60"/>
      <c r="F14" s="96"/>
      <c r="G14" s="94"/>
      <c r="H14" s="97"/>
      <c r="K14" s="197"/>
      <c r="L14" s="198"/>
      <c r="M14" s="198"/>
      <c r="N14" s="199"/>
    </row>
    <row r="15" spans="1:8" ht="5.25" customHeight="1" thickBot="1" thickTop="1">
      <c r="A15" s="60"/>
      <c r="B15" s="60"/>
      <c r="C15" s="60"/>
      <c r="D15" s="60"/>
      <c r="E15" s="60"/>
      <c r="F15" s="96"/>
      <c r="G15" s="94"/>
      <c r="H15" s="97"/>
    </row>
    <row r="16" spans="1:8" ht="12.75" thickBot="1" thickTop="1">
      <c r="A16" s="60"/>
      <c r="B16" s="101" t="s">
        <v>232</v>
      </c>
      <c r="C16" s="67"/>
      <c r="D16" s="102">
        <f>1/(L_*C_)</f>
        <v>1250</v>
      </c>
      <c r="E16" s="60"/>
      <c r="F16" s="103" t="s">
        <v>220</v>
      </c>
      <c r="G16" s="104">
        <f>D21*D19</f>
        <v>0.2538891840303239</v>
      </c>
      <c r="H16" s="105"/>
    </row>
    <row r="17" spans="1:8" ht="12" thickTop="1">
      <c r="A17" s="60"/>
      <c r="B17" s="17" t="s">
        <v>233</v>
      </c>
      <c r="C17" s="94"/>
      <c r="D17" s="97">
        <f>(R_/(2*L_))^2</f>
        <v>351.5625</v>
      </c>
      <c r="E17" s="60"/>
      <c r="F17" s="60"/>
      <c r="G17" s="60"/>
      <c r="H17" s="60"/>
    </row>
    <row r="18" spans="1:8" ht="11.25">
      <c r="A18" s="60"/>
      <c r="B18" s="17" t="s">
        <v>370</v>
      </c>
      <c r="C18" s="94"/>
      <c r="D18" s="97">
        <f>SQRT(D16-D17)</f>
        <v>29.973947020704497</v>
      </c>
      <c r="E18" s="60"/>
      <c r="F18" s="60"/>
      <c r="G18" s="60"/>
      <c r="H18" s="60"/>
    </row>
    <row r="19" spans="1:8" ht="11.25">
      <c r="A19" s="60"/>
      <c r="B19" s="17" t="s">
        <v>234</v>
      </c>
      <c r="C19" s="94"/>
      <c r="D19" s="97">
        <f>COS(t_*D18)</f>
        <v>0.07203652709511484</v>
      </c>
      <c r="E19" s="60"/>
      <c r="F19" s="60"/>
      <c r="G19" s="60"/>
      <c r="H19" s="60"/>
    </row>
    <row r="20" spans="1:8" ht="11.25">
      <c r="A20" s="60"/>
      <c r="B20" s="106" t="s">
        <v>369</v>
      </c>
      <c r="C20" s="94"/>
      <c r="D20" s="97">
        <f>-R_*t_/(2*L_)</f>
        <v>-0.9375</v>
      </c>
      <c r="E20" s="60"/>
      <c r="F20" s="60"/>
      <c r="G20" s="60"/>
      <c r="H20" s="60"/>
    </row>
    <row r="21" spans="1:8" ht="12" thickBot="1">
      <c r="A21" s="107"/>
      <c r="B21" s="108" t="s">
        <v>371</v>
      </c>
      <c r="C21" s="109"/>
      <c r="D21" s="105">
        <f>q0*EXP(D20)</f>
        <v>3.524450640091191</v>
      </c>
      <c r="E21" s="60"/>
      <c r="F21" s="60"/>
      <c r="G21" s="60"/>
      <c r="H21" s="60"/>
    </row>
    <row r="22" spans="1:8" ht="12.75" thickBot="1" thickTop="1">
      <c r="A22" s="60"/>
      <c r="B22" s="60"/>
      <c r="C22" s="60"/>
      <c r="D22" s="60"/>
      <c r="E22" s="60"/>
      <c r="F22" s="60"/>
      <c r="G22" s="60"/>
      <c r="H22" s="60"/>
    </row>
    <row r="23" spans="1:11" ht="12" thickTop="1">
      <c r="A23" s="363" t="s">
        <v>92</v>
      </c>
      <c r="B23" s="364"/>
      <c r="C23" s="364"/>
      <c r="D23" s="364"/>
      <c r="E23" s="364"/>
      <c r="F23" s="364"/>
      <c r="G23" s="364"/>
      <c r="H23" s="364"/>
      <c r="I23" s="364"/>
      <c r="J23" s="364"/>
      <c r="K23" s="365"/>
    </row>
    <row r="24" spans="1:11" ht="11.25">
      <c r="A24" s="360"/>
      <c r="B24" s="359"/>
      <c r="C24" s="359"/>
      <c r="D24" s="359"/>
      <c r="E24" s="359"/>
      <c r="F24" s="359"/>
      <c r="G24" s="359"/>
      <c r="H24" s="359"/>
      <c r="I24" s="359"/>
      <c r="J24" s="359"/>
      <c r="K24" s="362"/>
    </row>
    <row r="25" spans="1:11" ht="11.25">
      <c r="A25" s="360"/>
      <c r="B25" s="359"/>
      <c r="C25" s="359"/>
      <c r="D25" s="359"/>
      <c r="E25" s="359"/>
      <c r="F25" s="359"/>
      <c r="G25" s="359"/>
      <c r="H25" s="359"/>
      <c r="I25" s="359"/>
      <c r="J25" s="359"/>
      <c r="K25" s="362"/>
    </row>
    <row r="26" spans="1:11" ht="11.25">
      <c r="A26" s="360"/>
      <c r="B26" s="359"/>
      <c r="C26" s="359"/>
      <c r="D26" s="359"/>
      <c r="E26" s="359"/>
      <c r="F26" s="359"/>
      <c r="G26" s="359"/>
      <c r="H26" s="359"/>
      <c r="I26" s="359"/>
      <c r="J26" s="359"/>
      <c r="K26" s="362"/>
    </row>
    <row r="27" spans="1:11" ht="11.25">
      <c r="A27" s="211"/>
      <c r="B27" s="212"/>
      <c r="C27" s="212"/>
      <c r="D27" s="212"/>
      <c r="E27" s="212"/>
      <c r="F27" s="212"/>
      <c r="G27" s="212"/>
      <c r="H27" s="212"/>
      <c r="I27" s="212"/>
      <c r="J27" s="212"/>
      <c r="K27" s="213"/>
    </row>
    <row r="28" spans="1:11" ht="11.25">
      <c r="A28" s="358" t="s">
        <v>94</v>
      </c>
      <c r="B28" s="359"/>
      <c r="C28" s="359"/>
      <c r="D28" s="359"/>
      <c r="E28" s="359"/>
      <c r="F28" s="359"/>
      <c r="G28" s="359"/>
      <c r="H28" s="359"/>
      <c r="I28" s="359"/>
      <c r="J28" s="359"/>
      <c r="K28" s="362"/>
    </row>
    <row r="29" spans="1:11" ht="11.25">
      <c r="A29" s="360"/>
      <c r="B29" s="359"/>
      <c r="C29" s="359"/>
      <c r="D29" s="359"/>
      <c r="E29" s="359"/>
      <c r="F29" s="359"/>
      <c r="G29" s="359"/>
      <c r="H29" s="359"/>
      <c r="I29" s="359"/>
      <c r="J29" s="359"/>
      <c r="K29" s="362"/>
    </row>
    <row r="30" spans="1:11" ht="11.25">
      <c r="A30" s="360"/>
      <c r="B30" s="359"/>
      <c r="C30" s="359"/>
      <c r="D30" s="359"/>
      <c r="E30" s="359"/>
      <c r="F30" s="359"/>
      <c r="G30" s="359"/>
      <c r="H30" s="359"/>
      <c r="I30" s="359"/>
      <c r="J30" s="359"/>
      <c r="K30" s="362"/>
    </row>
    <row r="31" spans="1:11" ht="11.25">
      <c r="A31" s="211"/>
      <c r="B31" s="212"/>
      <c r="C31" s="212"/>
      <c r="D31" s="212"/>
      <c r="E31" s="212"/>
      <c r="F31" s="212"/>
      <c r="G31" s="212"/>
      <c r="H31" s="212"/>
      <c r="I31" s="212"/>
      <c r="J31" s="212"/>
      <c r="K31" s="213"/>
    </row>
    <row r="32" spans="1:11" ht="11.25">
      <c r="A32" s="358" t="s">
        <v>95</v>
      </c>
      <c r="B32" s="359"/>
      <c r="C32" s="359"/>
      <c r="D32" s="359"/>
      <c r="E32" s="359"/>
      <c r="F32" s="359"/>
      <c r="G32" s="359"/>
      <c r="H32" s="359"/>
      <c r="I32" s="359"/>
      <c r="J32" s="359"/>
      <c r="K32" s="362"/>
    </row>
    <row r="33" spans="1:11" ht="11.25">
      <c r="A33" s="360"/>
      <c r="B33" s="359"/>
      <c r="C33" s="359"/>
      <c r="D33" s="359"/>
      <c r="E33" s="359"/>
      <c r="F33" s="359"/>
      <c r="G33" s="359"/>
      <c r="H33" s="359"/>
      <c r="I33" s="359"/>
      <c r="J33" s="359"/>
      <c r="K33" s="362"/>
    </row>
    <row r="34" spans="1:11" ht="11.25">
      <c r="A34" s="360"/>
      <c r="B34" s="359"/>
      <c r="C34" s="359"/>
      <c r="D34" s="359"/>
      <c r="E34" s="359"/>
      <c r="F34" s="359"/>
      <c r="G34" s="359"/>
      <c r="H34" s="359"/>
      <c r="I34" s="359"/>
      <c r="J34" s="359"/>
      <c r="K34" s="362"/>
    </row>
    <row r="35" spans="1:11" ht="11.25">
      <c r="A35" s="211"/>
      <c r="B35" s="212"/>
      <c r="C35" s="212"/>
      <c r="D35" s="212"/>
      <c r="E35" s="212"/>
      <c r="F35" s="212"/>
      <c r="G35" s="212"/>
      <c r="H35" s="212"/>
      <c r="I35" s="212"/>
      <c r="J35" s="212"/>
      <c r="K35" s="213"/>
    </row>
    <row r="36" spans="1:11" ht="11.25">
      <c r="A36" s="249" t="s">
        <v>13</v>
      </c>
      <c r="B36" s="250"/>
      <c r="C36" s="250"/>
      <c r="D36" s="250"/>
      <c r="E36" s="250"/>
      <c r="F36" s="250"/>
      <c r="G36" s="250"/>
      <c r="H36" s="250"/>
      <c r="I36" s="250"/>
      <c r="J36" s="250"/>
      <c r="K36" s="251"/>
    </row>
    <row r="37" spans="1:11" ht="11.25">
      <c r="A37" s="211"/>
      <c r="B37" s="212"/>
      <c r="C37" s="212"/>
      <c r="D37" s="212"/>
      <c r="E37" s="212"/>
      <c r="F37" s="212"/>
      <c r="G37" s="212"/>
      <c r="H37" s="212"/>
      <c r="I37" s="212"/>
      <c r="J37" s="212"/>
      <c r="K37" s="213"/>
    </row>
    <row r="38" spans="1:11" ht="11.25">
      <c r="A38" s="211" t="s">
        <v>14</v>
      </c>
      <c r="B38" s="212"/>
      <c r="C38" s="248" t="s">
        <v>89</v>
      </c>
      <c r="D38" s="212"/>
      <c r="E38" s="248" t="s">
        <v>96</v>
      </c>
      <c r="F38" s="212"/>
      <c r="G38" s="212"/>
      <c r="H38" s="212"/>
      <c r="I38" s="212"/>
      <c r="J38" s="212"/>
      <c r="K38" s="213"/>
    </row>
    <row r="39" spans="1:11" ht="11.25">
      <c r="A39" s="211"/>
      <c r="B39" s="212"/>
      <c r="C39" s="212"/>
      <c r="D39" s="212"/>
      <c r="E39" s="212"/>
      <c r="F39" s="212"/>
      <c r="G39" s="212"/>
      <c r="H39" s="212"/>
      <c r="I39" s="212"/>
      <c r="J39" s="212"/>
      <c r="K39" s="213"/>
    </row>
    <row r="40" spans="1:11" ht="11.25">
      <c r="A40" s="211" t="s">
        <v>93</v>
      </c>
      <c r="B40" s="212"/>
      <c r="C40" s="248" t="s">
        <v>90</v>
      </c>
      <c r="D40" s="212"/>
      <c r="E40" s="248" t="s">
        <v>97</v>
      </c>
      <c r="F40" s="212"/>
      <c r="G40" s="212"/>
      <c r="H40" s="212"/>
      <c r="I40" s="212"/>
      <c r="J40" s="212"/>
      <c r="K40" s="213"/>
    </row>
    <row r="41" spans="1:11" ht="11.25">
      <c r="A41" s="211"/>
      <c r="B41" s="212"/>
      <c r="C41" s="212"/>
      <c r="D41" s="212"/>
      <c r="E41" s="212"/>
      <c r="F41" s="212"/>
      <c r="G41" s="212"/>
      <c r="H41" s="212"/>
      <c r="I41" s="212"/>
      <c r="J41" s="212"/>
      <c r="K41" s="213"/>
    </row>
    <row r="42" spans="1:11" ht="11.25">
      <c r="A42" s="211" t="s">
        <v>16</v>
      </c>
      <c r="B42" s="212"/>
      <c r="C42" s="248" t="s">
        <v>91</v>
      </c>
      <c r="D42" s="212"/>
      <c r="E42" s="248" t="s">
        <v>98</v>
      </c>
      <c r="F42" s="212"/>
      <c r="G42" s="212"/>
      <c r="H42" s="212"/>
      <c r="I42" s="212"/>
      <c r="J42" s="212"/>
      <c r="K42" s="213"/>
    </row>
    <row r="43" spans="1:11" ht="11.25">
      <c r="A43" s="211"/>
      <c r="B43" s="212"/>
      <c r="C43" s="212"/>
      <c r="D43" s="212"/>
      <c r="E43" s="212"/>
      <c r="F43" s="212"/>
      <c r="G43" s="212"/>
      <c r="H43" s="212"/>
      <c r="I43" s="212"/>
      <c r="J43" s="212"/>
      <c r="K43" s="213"/>
    </row>
    <row r="44" spans="1:11" ht="11.25">
      <c r="A44" s="358" t="s">
        <v>99</v>
      </c>
      <c r="B44" s="359"/>
      <c r="C44" s="359"/>
      <c r="D44" s="359"/>
      <c r="E44" s="359"/>
      <c r="F44" s="359"/>
      <c r="G44" s="359"/>
      <c r="H44" s="359"/>
      <c r="I44" s="359"/>
      <c r="J44" s="359"/>
      <c r="K44" s="362"/>
    </row>
    <row r="45" spans="1:11" ht="11.25">
      <c r="A45" s="360"/>
      <c r="B45" s="359"/>
      <c r="C45" s="359"/>
      <c r="D45" s="359"/>
      <c r="E45" s="359"/>
      <c r="F45" s="359"/>
      <c r="G45" s="359"/>
      <c r="H45" s="359"/>
      <c r="I45" s="359"/>
      <c r="J45" s="359"/>
      <c r="K45" s="362"/>
    </row>
    <row r="46" spans="1:11" ht="7.5" customHeight="1" thickBot="1">
      <c r="A46" s="233"/>
      <c r="B46" s="234"/>
      <c r="C46" s="234"/>
      <c r="D46" s="234"/>
      <c r="E46" s="234"/>
      <c r="F46" s="234"/>
      <c r="G46" s="234"/>
      <c r="H46" s="234"/>
      <c r="I46" s="234"/>
      <c r="J46" s="234"/>
      <c r="K46" s="235"/>
    </row>
    <row r="47" ht="12" thickTop="1"/>
  </sheetData>
  <sheetProtection/>
  <mergeCells count="5">
    <mergeCell ref="A44:K45"/>
    <mergeCell ref="A2:J3"/>
    <mergeCell ref="A23:K26"/>
    <mergeCell ref="A28:K30"/>
    <mergeCell ref="A32:K34"/>
  </mergeCells>
  <printOptions/>
  <pageMargins left="0.787401575" right="0.787401575" top="0.984251969" bottom="0.984251969" header="0.4921259845" footer="0.492125984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Exemples du solveur</dc:title>
  <dc:subject/>
  <dc:creator>Microsoft Corp.</dc:creator>
  <cp:keywords/>
  <dc:description>6 onglets</dc:description>
  <cp:lastModifiedBy>mdr</cp:lastModifiedBy>
  <cp:lastPrinted>2002-09-14T13:47:18Z</cp:lastPrinted>
  <dcterms:created xsi:type="dcterms:W3CDTF">2002-09-14T13:49:24Z</dcterms:created>
  <dcterms:modified xsi:type="dcterms:W3CDTF">2011-02-23T21:50:25Z</dcterms:modified>
  <cp:category/>
  <cp:version/>
  <cp:contentType/>
  <cp:contentStatus/>
</cp:coreProperties>
</file>